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80" tabRatio="601" activeTab="0"/>
  </bookViews>
  <sheets>
    <sheet name="бухгал." sheetId="1" r:id="rId1"/>
    <sheet name="хоз." sheetId="2" r:id="rId2"/>
    <sheet name="информ отдел" sheetId="3" r:id="rId3"/>
    <sheet name="паллиативка" sheetId="4" r:id="rId4"/>
    <sheet name="реабилит" sheetId="5" r:id="rId5"/>
    <sheet name="компл" sheetId="6" r:id="rId6"/>
    <sheet name="адм ПХВ" sheetId="7" r:id="rId7"/>
    <sheet name="приемный покой" sheetId="8" r:id="rId8"/>
    <sheet name="неотложка 4 кат" sheetId="9" r:id="rId9"/>
  </sheets>
  <definedNames>
    <definedName name="_xlnm.Print_Titles" localSheetId="5">'компл'!$12:$15</definedName>
    <definedName name="_xlnm.Print_Area" localSheetId="6">'адм ПХВ'!$A$1:$T$27</definedName>
    <definedName name="_xlnm.Print_Area" localSheetId="0">'бухгал.'!$A$1:$Q$20</definedName>
    <definedName name="_xlnm.Print_Area" localSheetId="2">'информ отдел'!$A$1:$Q$14</definedName>
    <definedName name="_xlnm.Print_Area" localSheetId="5">'компл'!$A$1:$T$54</definedName>
    <definedName name="_xlnm.Print_Area" localSheetId="8">'неотложка 4 кат'!$A$1:$V$24</definedName>
    <definedName name="_xlnm.Print_Area" localSheetId="3">'паллиативка'!$A$1:$T$18</definedName>
    <definedName name="_xlnm.Print_Area" localSheetId="7">'приемный покой'!$A$1:$T$28</definedName>
    <definedName name="_xlnm.Print_Area" localSheetId="4">'реабилит'!$A$1:$T$27</definedName>
    <definedName name="_xlnm.Print_Area" localSheetId="1">'хоз.'!$A$1:$Q$28</definedName>
  </definedNames>
  <calcPr fullCalcOnLoad="1"/>
</workbook>
</file>

<file path=xl/sharedStrings.xml><?xml version="1.0" encoding="utf-8"?>
<sst xmlns="http://schemas.openxmlformats.org/spreadsheetml/2006/main" count="491" uniqueCount="156">
  <si>
    <t>СРЕДНИЕ :</t>
  </si>
  <si>
    <t>МЛАДШИЕ :</t>
  </si>
  <si>
    <t>Гл. бухгалтер</t>
  </si>
  <si>
    <t>БУХ. Р/С</t>
  </si>
  <si>
    <t>БУХ МАТ/С</t>
  </si>
  <si>
    <t xml:space="preserve">  В С Е Г О :</t>
  </si>
  <si>
    <t>ЗАВ.СКЛАД</t>
  </si>
  <si>
    <t>ПОВАР</t>
  </si>
  <si>
    <t>ПРАЧКА</t>
  </si>
  <si>
    <t>ЭЛЕКТРИК</t>
  </si>
  <si>
    <t>САНТЕХНИК</t>
  </si>
  <si>
    <t xml:space="preserve">  Ц Е Н Т Р А Л И З О В А Н А Я    Б У Х Г А Л Т Е Р И Я</t>
  </si>
  <si>
    <t>АДМИНИСТРАТИВНО  - ХОЗЯЙСТВЕННЫЙ  ПЕРСОНАЛ</t>
  </si>
  <si>
    <t>ГИНЕКОЛОГ</t>
  </si>
  <si>
    <t>АКУШЕРКА</t>
  </si>
  <si>
    <t>САНИТАРКА палат.</t>
  </si>
  <si>
    <t>ВРАЧИ :</t>
  </si>
  <si>
    <t>ТЕРАПЕВТ</t>
  </si>
  <si>
    <t>ПЕДИАТР</t>
  </si>
  <si>
    <t>АНЕСТЕЗИОЛОГ</t>
  </si>
  <si>
    <t>М / С  палатная</t>
  </si>
  <si>
    <t>САНИТАРКА пал.</t>
  </si>
  <si>
    <t>Гл. врач</t>
  </si>
  <si>
    <t>ЗАВХОЗ</t>
  </si>
  <si>
    <t>Зам главного врача</t>
  </si>
  <si>
    <t>ГЛАВНАЯ М/С</t>
  </si>
  <si>
    <t>категория</t>
  </si>
  <si>
    <t>Делопроизводитель</t>
  </si>
  <si>
    <t xml:space="preserve"> И О К</t>
  </si>
  <si>
    <t>ДИЕТ СЕСТРА</t>
  </si>
  <si>
    <t>М/С ЦСЛ</t>
  </si>
  <si>
    <t>БУХ по финан.учету</t>
  </si>
  <si>
    <t>ДВОРНИК</t>
  </si>
  <si>
    <t>до года</t>
  </si>
  <si>
    <t>ЭКОНОМИСТ</t>
  </si>
  <si>
    <t>"УТВЕРЖДАЮ"</t>
  </si>
  <si>
    <t>______________  Уразбаева А.К.</t>
  </si>
  <si>
    <t>Инженер по обслуж выч.т.</t>
  </si>
  <si>
    <t xml:space="preserve">ХИРУРГ </t>
  </si>
  <si>
    <t xml:space="preserve">АКУШЕРКА </t>
  </si>
  <si>
    <t>санитарка коридорная</t>
  </si>
  <si>
    <t>ТРАНФУЗИОЛОГ</t>
  </si>
  <si>
    <t>РЕГИСТРАТР АРХИВА</t>
  </si>
  <si>
    <t>№  пп</t>
  </si>
  <si>
    <t>Должность</t>
  </si>
  <si>
    <t>Фамилия,имя, отчество</t>
  </si>
  <si>
    <t>разряд</t>
  </si>
  <si>
    <t>стаж работы</t>
  </si>
  <si>
    <t>БДО</t>
  </si>
  <si>
    <t>коэффициент для исчисления окладов</t>
  </si>
  <si>
    <t>Образование должностного оклада (тенге)</t>
  </si>
  <si>
    <t>Объем работ по данной должности 1.0, 0.75, 0.5, 0.25 с указ.основ. работы</t>
  </si>
  <si>
    <t xml:space="preserve">Месячный фонд зарпл. по должност. окладу работника в тенге </t>
  </si>
  <si>
    <t>Предусмотрено тарифной  сеткой</t>
  </si>
  <si>
    <t xml:space="preserve">За особые усл. труда вредность                           </t>
  </si>
  <si>
    <t>Доплата за категорию</t>
  </si>
  <si>
    <t>Доплата за особые условия (10%)</t>
  </si>
  <si>
    <t>Итого должност оклад</t>
  </si>
  <si>
    <t>в тенге</t>
  </si>
  <si>
    <t>в %</t>
  </si>
  <si>
    <t xml:space="preserve">  </t>
  </si>
  <si>
    <t>ВСЕГО:</t>
  </si>
  <si>
    <t>А2-3</t>
  </si>
  <si>
    <t>С-3</t>
  </si>
  <si>
    <t>С-2</t>
  </si>
  <si>
    <t>БУХ по гос. закуп.</t>
  </si>
  <si>
    <t>D-1</t>
  </si>
  <si>
    <t>C-3</t>
  </si>
  <si>
    <t>C-2</t>
  </si>
  <si>
    <t xml:space="preserve">ВОДИТЕЛЬ </t>
  </si>
  <si>
    <t>АДМИНИСТРАЦИЯ</t>
  </si>
  <si>
    <t>за работу в сельской местн</t>
  </si>
  <si>
    <t>ЗАВ. РАСПРЕДПУНКТ</t>
  </si>
  <si>
    <t>А1-3</t>
  </si>
  <si>
    <t>А1-3-1</t>
  </si>
  <si>
    <t>В2-4</t>
  </si>
  <si>
    <t>В4-4</t>
  </si>
  <si>
    <t>Доплата за "Главная"</t>
  </si>
  <si>
    <t>ОПЕРАЦИОН М/С</t>
  </si>
  <si>
    <t>ЮРИСТ</t>
  </si>
  <si>
    <t>ВРАЧ ДНЕВ СТАЦ</t>
  </si>
  <si>
    <t xml:space="preserve">За психоэмоц. нагрузки /                         </t>
  </si>
  <si>
    <t xml:space="preserve">За особые усл. труда вредность  / старшая  /за завед отдел                       </t>
  </si>
  <si>
    <t>высш</t>
  </si>
  <si>
    <t xml:space="preserve">Объем работ по данной должности 1.0, 0.75, 0.5, 0.25 </t>
  </si>
  <si>
    <t>м/сестра анестезистка</t>
  </si>
  <si>
    <t>В4-1</t>
  </si>
  <si>
    <t xml:space="preserve">За особые усл. труда вредность                      </t>
  </si>
  <si>
    <t xml:space="preserve">САНИТАРКА </t>
  </si>
  <si>
    <t>ВОДИТЕЛЬ</t>
  </si>
  <si>
    <t>Отдел информационных технологий</t>
  </si>
  <si>
    <t>Приемный покой</t>
  </si>
  <si>
    <t>ПРОЧИЕ :</t>
  </si>
  <si>
    <t>Тарификационный список работников КГП "Алтынсаринская РБ"</t>
  </si>
  <si>
    <t>Главный врач КГП "Алтынсаринская РБ"</t>
  </si>
  <si>
    <t>фельдшер приемного покоя</t>
  </si>
  <si>
    <t>врач статистик</t>
  </si>
  <si>
    <t>ВОДИТЕЛЬ 2 кл.</t>
  </si>
  <si>
    <t>РЕАБИЛИТОЛОГ</t>
  </si>
  <si>
    <t xml:space="preserve"> востановительное лечение и реабилитация для взрослых - 7 коек</t>
  </si>
  <si>
    <t>ЗАВ ОТДЕЛЕНИЕМ</t>
  </si>
  <si>
    <t>В4-3</t>
  </si>
  <si>
    <t>В2-2</t>
  </si>
  <si>
    <t>В4-2</t>
  </si>
  <si>
    <t>Неотложная медицинская помощь 4 категория</t>
  </si>
  <si>
    <t>поправочный коэффициент к ДО</t>
  </si>
  <si>
    <t>МЕД СТАТИСТИК</t>
  </si>
  <si>
    <t>Инструктор ЛФК</t>
  </si>
  <si>
    <t>ПЕРЕВОДЧИК КАЗ.ЯЗЫКА</t>
  </si>
  <si>
    <t>Старший водитель (механик)</t>
  </si>
  <si>
    <t xml:space="preserve">фельдшер </t>
  </si>
  <si>
    <t>терапия - 3  хирургия - 4  педиатрия -2 неврология - 2 для беременных и роженниц - 3 гинекологические -1</t>
  </si>
  <si>
    <t>сестра-хозяйка</t>
  </si>
  <si>
    <t>паллиативная помощь  - 4 койки</t>
  </si>
  <si>
    <t>22.03.12.</t>
  </si>
  <si>
    <t>по состоянию на 01.01.2023г</t>
  </si>
  <si>
    <t>30.05.22.</t>
  </si>
  <si>
    <t>10.07.19.</t>
  </si>
  <si>
    <t>09.05.22.</t>
  </si>
  <si>
    <t>10.05.28.</t>
  </si>
  <si>
    <t>00.02.01.</t>
  </si>
  <si>
    <t>01.11.23.</t>
  </si>
  <si>
    <t>12.08.28.</t>
  </si>
  <si>
    <t>34.03.25.</t>
  </si>
  <si>
    <t>по состоянию на 01.01.2023 г</t>
  </si>
  <si>
    <r>
      <t xml:space="preserve">по состоянию на 01.01.2023г  </t>
    </r>
    <r>
      <rPr>
        <u val="single"/>
        <sz val="12"/>
        <rFont val="Times New Roman"/>
        <family val="1"/>
      </rPr>
      <t>КОМПЛЕКСНОЕ ОТДЕЛЕНИЕ</t>
    </r>
  </si>
  <si>
    <t>03.02.23.</t>
  </si>
  <si>
    <t>29.09.20.</t>
  </si>
  <si>
    <t>40.06.20.</t>
  </si>
  <si>
    <t>22.11.08.</t>
  </si>
  <si>
    <t>35.00.26.</t>
  </si>
  <si>
    <t>23.05.06.</t>
  </si>
  <si>
    <t>10.02.21.</t>
  </si>
  <si>
    <r>
      <t xml:space="preserve">по состоянию на 01.01.2023 г  </t>
    </r>
    <r>
      <rPr>
        <u val="single"/>
        <sz val="12"/>
        <rFont val="Times New Roman"/>
        <family val="1"/>
      </rPr>
      <t>КОМПЛЕКСНОЕ ОТДЕЛЕНИЕ - 15 коек</t>
    </r>
  </si>
  <si>
    <t>08.05.00.</t>
  </si>
  <si>
    <t>34.04.29.</t>
  </si>
  <si>
    <t>17.04.18.</t>
  </si>
  <si>
    <t>37.05.00.</t>
  </si>
  <si>
    <t>38.05.15.</t>
  </si>
  <si>
    <t>37.10.25.</t>
  </si>
  <si>
    <t>02.04.13.</t>
  </si>
  <si>
    <t>31.09.00.</t>
  </si>
  <si>
    <t>22.05.03.</t>
  </si>
  <si>
    <t>30.08.09.</t>
  </si>
  <si>
    <t>41.06.08.</t>
  </si>
  <si>
    <t>08.02.20.</t>
  </si>
  <si>
    <t>ст. акушерка</t>
  </si>
  <si>
    <t>16.05.12.</t>
  </si>
  <si>
    <t>38.07.00.</t>
  </si>
  <si>
    <t>15.03.18.</t>
  </si>
  <si>
    <t>39.06.13</t>
  </si>
  <si>
    <t xml:space="preserve">по состоянию на 01.01.2023 г  </t>
  </si>
  <si>
    <t>02.04.00.</t>
  </si>
  <si>
    <t>14.05.00.</t>
  </si>
  <si>
    <t>07.04.27.</t>
  </si>
  <si>
    <t xml:space="preserve">по состоянию на 01.01.20223 г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</si>
</sst>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_р_.;[Red]#,##0_р_."/>
    <numFmt numFmtId="181" formatCode="d/m"/>
    <numFmt numFmtId="182" formatCode="mmm/yyyy"/>
    <numFmt numFmtId="183" formatCode="#,##0.0_р_.;[Red]#,##0.0_р_."/>
    <numFmt numFmtId="184" formatCode="#,##0.00_р_.;[Red]#,##0.00_р_."/>
    <numFmt numFmtId="185" formatCode="0.0"/>
    <numFmt numFmtId="186" formatCode="0;[Red]0"/>
    <numFmt numFmtId="187" formatCode="[$-FC19]d\ mmmm\ yyyy\ &quot;г.&quot;"/>
    <numFmt numFmtId="188" formatCode="dd/mm/yy;@"/>
    <numFmt numFmtId="189" formatCode="[$-FC19]dddd\ d\ mmmm\ yyyy\ &quot;г.&quot;"/>
    <numFmt numFmtId="190" formatCode="0.000"/>
    <numFmt numFmtId="191" formatCode="0.0000"/>
    <numFmt numFmtId="192" formatCode="#,##0.0"/>
    <numFmt numFmtId="193" formatCode="_-* #,##0.0\ _₽_-;\-* #,##0.0\ _₽_-;_-* &quot;-&quot;\ _₽_-;_-@_-"/>
    <numFmt numFmtId="194" formatCode="_-* #,##0.00\ _₽_-;\-* #,##0.00\ _₽_-;_-* &quot;-&quot;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8"/>
      <name val="Arial Cyr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18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88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2" fontId="48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193" fontId="3" fillId="0" borderId="11" xfId="0" applyNumberFormat="1" applyFont="1" applyBorder="1" applyAlignment="1">
      <alignment horizontal="center"/>
    </xf>
    <xf numFmtId="19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94" fontId="3" fillId="0" borderId="11" xfId="0" applyNumberFormat="1" applyFont="1" applyBorder="1" applyAlignment="1">
      <alignment horizontal="center" vertical="center"/>
    </xf>
    <xf numFmtId="193" fontId="3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J20"/>
  <sheetViews>
    <sheetView tabSelected="1" view="pageBreakPreview" zoomScale="124" zoomScaleNormal="80" zoomScaleSheetLayoutView="124" zoomScalePageLayoutView="0" workbookViewId="0" topLeftCell="A1">
      <selection activeCell="V13" sqref="V13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6.25390625" style="1" customWidth="1"/>
    <col min="4" max="4" width="8.875" style="1" customWidth="1"/>
    <col min="5" max="5" width="8.625" style="1" customWidth="1"/>
    <col min="6" max="6" width="6.125" style="1" customWidth="1"/>
    <col min="7" max="8" width="5.375" style="1" customWidth="1"/>
    <col min="9" max="9" width="8.875" style="1" customWidth="1"/>
    <col min="10" max="10" width="6.125" style="1" customWidth="1"/>
    <col min="11" max="11" width="6.75390625" style="1" customWidth="1"/>
    <col min="12" max="12" width="4.75390625" style="1" customWidth="1"/>
    <col min="13" max="13" width="6.25390625" style="1" customWidth="1"/>
    <col min="14" max="16" width="9.125" style="1" customWidth="1"/>
    <col min="17" max="17" width="11.375" style="1" customWidth="1"/>
    <col min="18" max="16384" width="9.125" style="1" customWidth="1"/>
  </cols>
  <sheetData>
    <row r="1" spans="13:15" ht="15.75">
      <c r="M1" s="11"/>
      <c r="N1" s="11"/>
      <c r="O1" s="11"/>
    </row>
    <row r="2" spans="13:15" ht="15.75">
      <c r="M2" s="11"/>
      <c r="N2" s="11"/>
      <c r="O2" s="11"/>
    </row>
    <row r="3" spans="3:10" ht="15.75">
      <c r="C3" s="11" t="s">
        <v>93</v>
      </c>
      <c r="D3" s="11"/>
      <c r="E3" s="11"/>
      <c r="F3" s="11"/>
      <c r="G3" s="11"/>
      <c r="H3" s="11"/>
      <c r="I3" s="11"/>
      <c r="J3" s="11"/>
    </row>
    <row r="4" spans="3:10" ht="15.75">
      <c r="C4" s="104" t="s">
        <v>115</v>
      </c>
      <c r="D4" s="104"/>
      <c r="E4" s="104"/>
      <c r="F4" s="104"/>
      <c r="G4" s="104"/>
      <c r="H4" s="104"/>
      <c r="I4" s="104"/>
      <c r="J4" s="104"/>
    </row>
    <row r="5" spans="3:10" ht="15.75">
      <c r="C5" s="105" t="s">
        <v>11</v>
      </c>
      <c r="D5" s="105"/>
      <c r="E5" s="105"/>
      <c r="F5" s="105"/>
      <c r="G5" s="105"/>
      <c r="H5" s="105"/>
      <c r="I5" s="105"/>
      <c r="J5" s="105"/>
    </row>
    <row r="8" spans="1:114" ht="12.75" customHeight="1">
      <c r="A8" s="93" t="s">
        <v>43</v>
      </c>
      <c r="B8" s="93" t="s">
        <v>44</v>
      </c>
      <c r="C8" s="93" t="s">
        <v>45</v>
      </c>
      <c r="D8" s="100" t="s">
        <v>46</v>
      </c>
      <c r="E8" s="93" t="s">
        <v>47</v>
      </c>
      <c r="F8" s="100" t="s">
        <v>48</v>
      </c>
      <c r="G8" s="79" t="s">
        <v>49</v>
      </c>
      <c r="H8" s="79" t="s">
        <v>105</v>
      </c>
      <c r="I8" s="84" t="s">
        <v>50</v>
      </c>
      <c r="J8" s="85"/>
      <c r="K8" s="85"/>
      <c r="L8" s="85"/>
      <c r="M8" s="85"/>
      <c r="N8" s="85"/>
      <c r="O8" s="86"/>
      <c r="P8" s="81" t="s">
        <v>51</v>
      </c>
      <c r="Q8" s="87" t="s">
        <v>52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14" ht="12.75" customHeight="1">
      <c r="A9" s="94"/>
      <c r="B9" s="94"/>
      <c r="C9" s="94"/>
      <c r="D9" s="101"/>
      <c r="E9" s="94"/>
      <c r="F9" s="101"/>
      <c r="G9" s="80"/>
      <c r="H9" s="80"/>
      <c r="I9" s="87" t="s">
        <v>53</v>
      </c>
      <c r="J9" s="90"/>
      <c r="K9" s="90"/>
      <c r="L9" s="90"/>
      <c r="M9" s="90"/>
      <c r="N9" s="90"/>
      <c r="O9" s="90"/>
      <c r="P9" s="82"/>
      <c r="Q9" s="8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14" ht="36.75" customHeight="1">
      <c r="A10" s="94"/>
      <c r="B10" s="94"/>
      <c r="C10" s="94"/>
      <c r="D10" s="100"/>
      <c r="E10" s="94"/>
      <c r="F10" s="100"/>
      <c r="G10" s="80"/>
      <c r="H10" s="80"/>
      <c r="I10" s="88"/>
      <c r="J10" s="102" t="s">
        <v>54</v>
      </c>
      <c r="K10" s="103"/>
      <c r="L10" s="96" t="s">
        <v>55</v>
      </c>
      <c r="M10" s="97"/>
      <c r="N10" s="87" t="s">
        <v>56</v>
      </c>
      <c r="O10" s="98" t="s">
        <v>57</v>
      </c>
      <c r="P10" s="82"/>
      <c r="Q10" s="8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1" spans="1:114" ht="33.75" customHeight="1">
      <c r="A11" s="95"/>
      <c r="B11" s="95"/>
      <c r="C11" s="95"/>
      <c r="D11" s="100"/>
      <c r="E11" s="95"/>
      <c r="F11" s="100"/>
      <c r="G11" s="73"/>
      <c r="H11" s="73"/>
      <c r="I11" s="89"/>
      <c r="J11" s="20" t="s">
        <v>59</v>
      </c>
      <c r="K11" s="20" t="s">
        <v>58</v>
      </c>
      <c r="L11" s="20" t="s">
        <v>59</v>
      </c>
      <c r="M11" s="20" t="s">
        <v>58</v>
      </c>
      <c r="N11" s="89"/>
      <c r="O11" s="99"/>
      <c r="P11" s="83"/>
      <c r="Q11" s="89"/>
      <c r="R11" s="22"/>
      <c r="S11" s="22"/>
      <c r="T11" s="22"/>
      <c r="U11" s="22"/>
      <c r="V11" s="22"/>
      <c r="W11" s="22"/>
      <c r="X11" s="22"/>
      <c r="Y11" s="22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 t="s">
        <v>60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</row>
    <row r="12" spans="1:114" s="29" customFormat="1" ht="12.75">
      <c r="A12" s="41">
        <v>1</v>
      </c>
      <c r="B12" s="7" t="s">
        <v>2</v>
      </c>
      <c r="C12" s="7"/>
      <c r="D12" s="10" t="s">
        <v>62</v>
      </c>
      <c r="E12" s="42" t="s">
        <v>114</v>
      </c>
      <c r="F12" s="41">
        <v>17697</v>
      </c>
      <c r="G12" s="41">
        <v>5.61</v>
      </c>
      <c r="H12" s="69">
        <v>1.45</v>
      </c>
      <c r="I12" s="43">
        <f aca="true" t="shared" si="0" ref="I12:I17">F12*G12*H12</f>
        <v>143956.2465</v>
      </c>
      <c r="J12" s="43"/>
      <c r="K12" s="44"/>
      <c r="L12" s="43"/>
      <c r="M12" s="43"/>
      <c r="N12" s="43">
        <f>I12*0.1</f>
        <v>14395.624650000002</v>
      </c>
      <c r="O12" s="43">
        <f aca="true" t="shared" si="1" ref="O12:O17">I12+K12+M12+N12</f>
        <v>158351.87115000002</v>
      </c>
      <c r="P12" s="45">
        <v>1</v>
      </c>
      <c r="Q12" s="44">
        <f aca="true" t="shared" si="2" ref="Q12:Q17">O12*P12</f>
        <v>158351.87115000002</v>
      </c>
      <c r="R12" s="46"/>
      <c r="S12" s="46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s="29" customFormat="1" ht="12.75">
      <c r="A13" s="41">
        <v>2</v>
      </c>
      <c r="B13" s="7" t="s">
        <v>34</v>
      </c>
      <c r="C13" s="7"/>
      <c r="D13" s="10" t="s">
        <v>63</v>
      </c>
      <c r="E13" s="42" t="s">
        <v>116</v>
      </c>
      <c r="F13" s="41">
        <v>17697</v>
      </c>
      <c r="G13" s="41">
        <v>3.68</v>
      </c>
      <c r="H13" s="69">
        <v>1.45</v>
      </c>
      <c r="I13" s="43">
        <f t="shared" si="0"/>
        <v>94431.19200000001</v>
      </c>
      <c r="J13" s="43"/>
      <c r="K13" s="44"/>
      <c r="L13" s="43"/>
      <c r="M13" s="43"/>
      <c r="N13" s="43">
        <f>I13*0.1</f>
        <v>9443.119200000001</v>
      </c>
      <c r="O13" s="43">
        <f t="shared" si="1"/>
        <v>103874.31120000001</v>
      </c>
      <c r="P13" s="45">
        <v>1</v>
      </c>
      <c r="Q13" s="44">
        <f t="shared" si="2"/>
        <v>103874.31120000001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s="29" customFormat="1" ht="12.75">
      <c r="A14" s="41">
        <v>3</v>
      </c>
      <c r="B14" s="7" t="s">
        <v>3</v>
      </c>
      <c r="C14" s="7"/>
      <c r="D14" s="10" t="s">
        <v>64</v>
      </c>
      <c r="E14" s="42" t="s">
        <v>117</v>
      </c>
      <c r="F14" s="41">
        <v>17697</v>
      </c>
      <c r="G14" s="41">
        <v>4.46</v>
      </c>
      <c r="H14" s="69">
        <v>1.45</v>
      </c>
      <c r="I14" s="43">
        <f t="shared" si="0"/>
        <v>114446.499</v>
      </c>
      <c r="J14" s="43"/>
      <c r="K14" s="44"/>
      <c r="L14" s="43"/>
      <c r="M14" s="43"/>
      <c r="N14" s="43">
        <f>I14*0.1</f>
        <v>11444.6499</v>
      </c>
      <c r="O14" s="43">
        <f t="shared" si="1"/>
        <v>125891.1489</v>
      </c>
      <c r="P14" s="45">
        <v>1</v>
      </c>
      <c r="Q14" s="44">
        <f t="shared" si="2"/>
        <v>125891.1489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s="29" customFormat="1" ht="12.75">
      <c r="A15" s="41">
        <v>4</v>
      </c>
      <c r="B15" s="7" t="s">
        <v>4</v>
      </c>
      <c r="D15" s="10" t="s">
        <v>64</v>
      </c>
      <c r="E15" s="42" t="s">
        <v>33</v>
      </c>
      <c r="F15" s="41">
        <v>17697</v>
      </c>
      <c r="G15" s="41">
        <v>4.1</v>
      </c>
      <c r="H15" s="69">
        <v>1.45</v>
      </c>
      <c r="I15" s="43">
        <f t="shared" si="0"/>
        <v>105208.665</v>
      </c>
      <c r="J15" s="43"/>
      <c r="K15" s="44"/>
      <c r="L15" s="43"/>
      <c r="M15" s="43"/>
      <c r="N15" s="43">
        <f>I15*0.1</f>
        <v>10520.8665</v>
      </c>
      <c r="O15" s="43">
        <f t="shared" si="1"/>
        <v>115729.5315</v>
      </c>
      <c r="P15" s="48">
        <v>1</v>
      </c>
      <c r="Q15" s="44">
        <f t="shared" si="2"/>
        <v>115729.5315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s="29" customFormat="1" ht="12.75">
      <c r="A16" s="41">
        <v>5</v>
      </c>
      <c r="B16" s="7" t="s">
        <v>65</v>
      </c>
      <c r="C16" s="7"/>
      <c r="D16" s="10" t="s">
        <v>64</v>
      </c>
      <c r="E16" s="42" t="s">
        <v>118</v>
      </c>
      <c r="F16" s="41">
        <v>17697</v>
      </c>
      <c r="G16" s="41">
        <v>4.43</v>
      </c>
      <c r="H16" s="69">
        <v>1.45</v>
      </c>
      <c r="I16" s="43">
        <f t="shared" si="0"/>
        <v>113676.67949999998</v>
      </c>
      <c r="J16" s="43"/>
      <c r="K16" s="44"/>
      <c r="L16" s="43"/>
      <c r="M16" s="43"/>
      <c r="N16" s="43">
        <f>I16*0.1</f>
        <v>11367.66795</v>
      </c>
      <c r="O16" s="43">
        <f t="shared" si="1"/>
        <v>125044.34744999999</v>
      </c>
      <c r="P16" s="48">
        <v>1</v>
      </c>
      <c r="Q16" s="44">
        <f t="shared" si="2"/>
        <v>125044.34744999999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s="29" customFormat="1" ht="12.75">
      <c r="A17" s="41">
        <v>6</v>
      </c>
      <c r="B17" s="7" t="s">
        <v>31</v>
      </c>
      <c r="C17" s="7"/>
      <c r="D17" s="10" t="s">
        <v>64</v>
      </c>
      <c r="E17" s="42" t="s">
        <v>119</v>
      </c>
      <c r="F17" s="41">
        <v>17697</v>
      </c>
      <c r="G17" s="41">
        <v>4.46</v>
      </c>
      <c r="H17" s="69">
        <v>1.45</v>
      </c>
      <c r="I17" s="43">
        <f t="shared" si="0"/>
        <v>114446.499</v>
      </c>
      <c r="J17" s="43"/>
      <c r="K17" s="44"/>
      <c r="L17" s="43"/>
      <c r="M17" s="43"/>
      <c r="N17" s="43">
        <f>I17*0.1</f>
        <v>11444.6499</v>
      </c>
      <c r="O17" s="43">
        <f t="shared" si="1"/>
        <v>125891.1489</v>
      </c>
      <c r="P17" s="48">
        <v>1</v>
      </c>
      <c r="Q17" s="44">
        <f t="shared" si="2"/>
        <v>125891.1489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ht="12.75">
      <c r="A18" s="24"/>
      <c r="B18" s="25"/>
      <c r="C18" s="26"/>
      <c r="D18" s="24"/>
      <c r="E18" s="24"/>
      <c r="F18" s="24"/>
      <c r="G18" s="24"/>
      <c r="H18" s="24"/>
      <c r="I18" s="23"/>
      <c r="J18" s="23"/>
      <c r="K18" s="27"/>
      <c r="L18" s="23"/>
      <c r="M18" s="23"/>
      <c r="N18" s="23"/>
      <c r="O18" s="23"/>
      <c r="P18" s="28"/>
      <c r="Q18" s="2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</row>
    <row r="19" spans="1:114" ht="21" customHeight="1">
      <c r="A19" s="24"/>
      <c r="B19" s="91" t="s">
        <v>61</v>
      </c>
      <c r="C19" s="92"/>
      <c r="D19" s="30"/>
      <c r="E19" s="30"/>
      <c r="F19" s="30"/>
      <c r="G19" s="30"/>
      <c r="H19" s="30"/>
      <c r="I19" s="31"/>
      <c r="J19" s="32"/>
      <c r="K19" s="32"/>
      <c r="L19" s="31"/>
      <c r="M19" s="31"/>
      <c r="N19" s="31"/>
      <c r="O19" s="31"/>
      <c r="P19" s="33">
        <f>SUM(P12:P18)</f>
        <v>6</v>
      </c>
      <c r="Q19" s="34">
        <f>SUM(Q12:Q18)</f>
        <v>754782.3591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</row>
    <row r="20" spans="1:114" ht="12.75">
      <c r="A20" s="35"/>
      <c r="B20" s="36"/>
      <c r="C20" s="37"/>
      <c r="D20" s="35"/>
      <c r="E20" s="38"/>
      <c r="F20" s="35"/>
      <c r="G20" s="35"/>
      <c r="H20" s="35"/>
      <c r="I20" s="39"/>
      <c r="L20" s="39"/>
      <c r="M20" s="39"/>
      <c r="N20" s="39"/>
      <c r="O20" s="39"/>
      <c r="P20" s="40"/>
      <c r="Q20" s="3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</sheetData>
  <sheetProtection/>
  <mergeCells count="18">
    <mergeCell ref="F8:F11"/>
    <mergeCell ref="J10:K10"/>
    <mergeCell ref="C4:J4"/>
    <mergeCell ref="A8:A11"/>
    <mergeCell ref="B8:B11"/>
    <mergeCell ref="D8:D11"/>
    <mergeCell ref="E8:E11"/>
    <mergeCell ref="C5:J5"/>
    <mergeCell ref="P8:P11"/>
    <mergeCell ref="I8:O8"/>
    <mergeCell ref="Q8:Q11"/>
    <mergeCell ref="I9:I11"/>
    <mergeCell ref="J9:O9"/>
    <mergeCell ref="B19:C19"/>
    <mergeCell ref="C8:C11"/>
    <mergeCell ref="L10:M10"/>
    <mergeCell ref="N10:N11"/>
    <mergeCell ref="O10:O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J28"/>
  <sheetViews>
    <sheetView view="pageBreakPreview" zoomScale="98" zoomScaleSheetLayoutView="98" zoomScalePageLayoutView="0" workbookViewId="0" topLeftCell="A1">
      <selection activeCell="C18" sqref="C18"/>
    </sheetView>
  </sheetViews>
  <sheetFormatPr defaultColWidth="9.00390625" defaultRowHeight="12.75"/>
  <cols>
    <col min="1" max="1" width="5.75390625" style="1" customWidth="1"/>
    <col min="2" max="2" width="27.125" style="1" customWidth="1"/>
    <col min="3" max="3" width="20.375" style="1" customWidth="1"/>
    <col min="4" max="4" width="8.875" style="1" customWidth="1"/>
    <col min="5" max="5" width="10.625" style="1" customWidth="1"/>
    <col min="6" max="6" width="7.00390625" style="1" customWidth="1"/>
    <col min="7" max="8" width="6.125" style="1" customWidth="1"/>
    <col min="9" max="9" width="11.75390625" style="1" customWidth="1"/>
    <col min="10" max="10" width="6.25390625" style="1" hidden="1" customWidth="1"/>
    <col min="11" max="11" width="7.00390625" style="1" hidden="1" customWidth="1"/>
    <col min="12" max="12" width="6.25390625" style="1" customWidth="1"/>
    <col min="13" max="13" width="8.125" style="1" customWidth="1"/>
    <col min="14" max="16" width="9.25390625" style="1" bestFit="1" customWidth="1"/>
    <col min="17" max="17" width="11.375" style="1" bestFit="1" customWidth="1"/>
    <col min="18" max="16384" width="9.125" style="1" customWidth="1"/>
  </cols>
  <sheetData>
    <row r="2" spans="3:9" ht="15.75">
      <c r="C2" s="11" t="s">
        <v>93</v>
      </c>
      <c r="D2" s="11"/>
      <c r="E2" s="11"/>
      <c r="F2" s="11"/>
      <c r="G2" s="11"/>
      <c r="H2" s="11"/>
      <c r="I2" s="11"/>
    </row>
    <row r="3" spans="3:9" ht="15.75">
      <c r="C3" s="104" t="s">
        <v>124</v>
      </c>
      <c r="D3" s="104"/>
      <c r="E3" s="104"/>
      <c r="F3" s="104"/>
      <c r="G3" s="104"/>
      <c r="H3" s="104"/>
      <c r="I3" s="104"/>
    </row>
    <row r="4" spans="3:9" ht="15.75">
      <c r="C4" s="105" t="s">
        <v>12</v>
      </c>
      <c r="D4" s="105"/>
      <c r="E4" s="105"/>
      <c r="F4" s="105"/>
      <c r="G4" s="105"/>
      <c r="H4" s="105"/>
      <c r="I4" s="105"/>
    </row>
    <row r="7" spans="1:114" ht="12.75" customHeight="1">
      <c r="A7" s="93" t="s">
        <v>43</v>
      </c>
      <c r="B7" s="93" t="s">
        <v>44</v>
      </c>
      <c r="C7" s="93" t="s">
        <v>45</v>
      </c>
      <c r="D7" s="100" t="s">
        <v>46</v>
      </c>
      <c r="E7" s="93" t="s">
        <v>47</v>
      </c>
      <c r="F7" s="100" t="s">
        <v>48</v>
      </c>
      <c r="G7" s="106" t="s">
        <v>49</v>
      </c>
      <c r="H7" s="106" t="s">
        <v>105</v>
      </c>
      <c r="I7" s="84" t="s">
        <v>50</v>
      </c>
      <c r="J7" s="85"/>
      <c r="K7" s="85"/>
      <c r="L7" s="85"/>
      <c r="M7" s="85"/>
      <c r="N7" s="85"/>
      <c r="O7" s="86"/>
      <c r="P7" s="81" t="s">
        <v>84</v>
      </c>
      <c r="Q7" s="87" t="s">
        <v>52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</row>
    <row r="8" spans="1:114" ht="12.75" customHeight="1">
      <c r="A8" s="94"/>
      <c r="B8" s="94"/>
      <c r="C8" s="94"/>
      <c r="D8" s="101"/>
      <c r="E8" s="94"/>
      <c r="F8" s="101"/>
      <c r="G8" s="98"/>
      <c r="H8" s="98"/>
      <c r="I8" s="87" t="s">
        <v>53</v>
      </c>
      <c r="J8" s="90"/>
      <c r="K8" s="90"/>
      <c r="L8" s="90"/>
      <c r="M8" s="90"/>
      <c r="N8" s="90"/>
      <c r="O8" s="90"/>
      <c r="P8" s="82"/>
      <c r="Q8" s="8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14" ht="36.75" customHeight="1">
      <c r="A9" s="94"/>
      <c r="B9" s="94"/>
      <c r="C9" s="94"/>
      <c r="D9" s="100"/>
      <c r="E9" s="94"/>
      <c r="F9" s="100"/>
      <c r="G9" s="98"/>
      <c r="H9" s="98"/>
      <c r="I9" s="88"/>
      <c r="J9" s="102" t="s">
        <v>54</v>
      </c>
      <c r="K9" s="103"/>
      <c r="L9" s="96" t="s">
        <v>55</v>
      </c>
      <c r="M9" s="97"/>
      <c r="N9" s="87" t="s">
        <v>56</v>
      </c>
      <c r="O9" s="98" t="s">
        <v>57</v>
      </c>
      <c r="P9" s="82"/>
      <c r="Q9" s="8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14" ht="33.75" customHeight="1">
      <c r="A10" s="95"/>
      <c r="B10" s="95"/>
      <c r="C10" s="95"/>
      <c r="D10" s="100"/>
      <c r="E10" s="95"/>
      <c r="F10" s="100"/>
      <c r="G10" s="99"/>
      <c r="H10" s="99"/>
      <c r="I10" s="89"/>
      <c r="J10" s="20" t="s">
        <v>59</v>
      </c>
      <c r="K10" s="20" t="s">
        <v>58</v>
      </c>
      <c r="L10" s="20" t="s">
        <v>59</v>
      </c>
      <c r="M10" s="20" t="s">
        <v>58</v>
      </c>
      <c r="N10" s="89"/>
      <c r="O10" s="99"/>
      <c r="P10" s="83"/>
      <c r="Q10" s="89"/>
      <c r="R10" s="22"/>
      <c r="S10" s="22"/>
      <c r="T10" s="22"/>
      <c r="U10" s="22"/>
      <c r="V10" s="22"/>
      <c r="W10" s="22"/>
      <c r="X10" s="22"/>
      <c r="Y10" s="22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 t="s">
        <v>60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1" spans="1:17" ht="12.75">
      <c r="A11" s="49">
        <v>1</v>
      </c>
      <c r="B11" s="3" t="s">
        <v>23</v>
      </c>
      <c r="C11" s="3"/>
      <c r="D11" s="49" t="s">
        <v>63</v>
      </c>
      <c r="E11" s="9" t="s">
        <v>120</v>
      </c>
      <c r="F11" s="4">
        <v>17697</v>
      </c>
      <c r="G11" s="49">
        <v>3.31</v>
      </c>
      <c r="H11" s="49">
        <v>1.45</v>
      </c>
      <c r="I11" s="70">
        <f>F11*G11*H11</f>
        <v>84936.7515</v>
      </c>
      <c r="J11" s="71"/>
      <c r="K11" s="71"/>
      <c r="L11" s="70"/>
      <c r="M11" s="70"/>
      <c r="N11" s="70">
        <f aca="true" t="shared" si="0" ref="N11:N27">I11*0.1</f>
        <v>8493.675150000001</v>
      </c>
      <c r="O11" s="70">
        <f>I11+K11+M11+N11</f>
        <v>93430.42665</v>
      </c>
      <c r="P11" s="76">
        <v>1</v>
      </c>
      <c r="Q11" s="70">
        <f>O11*P11</f>
        <v>93430.42665</v>
      </c>
    </row>
    <row r="12" spans="1:17" ht="12.75">
      <c r="A12" s="49">
        <v>2</v>
      </c>
      <c r="B12" s="3" t="s">
        <v>28</v>
      </c>
      <c r="C12" s="3"/>
      <c r="D12" s="49" t="s">
        <v>63</v>
      </c>
      <c r="E12" s="9" t="s">
        <v>121</v>
      </c>
      <c r="F12" s="4">
        <v>17697</v>
      </c>
      <c r="G12" s="49">
        <v>3.35</v>
      </c>
      <c r="H12" s="49">
        <v>1.45</v>
      </c>
      <c r="I12" s="70">
        <f aca="true" t="shared" si="1" ref="I12:I27">F12*G12*H12</f>
        <v>85963.1775</v>
      </c>
      <c r="J12" s="71"/>
      <c r="K12" s="71"/>
      <c r="L12" s="70"/>
      <c r="M12" s="70"/>
      <c r="N12" s="70">
        <f t="shared" si="0"/>
        <v>8596.31775</v>
      </c>
      <c r="O12" s="70">
        <f aca="true" t="shared" si="2" ref="O12:O27">I12+K12+M12+N12</f>
        <v>94559.49525</v>
      </c>
      <c r="P12" s="76">
        <v>1</v>
      </c>
      <c r="Q12" s="70">
        <f aca="true" t="shared" si="3" ref="Q12:Q27">O12*P12</f>
        <v>94559.49525</v>
      </c>
    </row>
    <row r="13" spans="1:17" ht="12.75">
      <c r="A13" s="49">
        <v>3</v>
      </c>
      <c r="B13" s="3" t="s">
        <v>27</v>
      </c>
      <c r="C13" s="3"/>
      <c r="D13" s="49" t="s">
        <v>66</v>
      </c>
      <c r="E13" s="9" t="s">
        <v>122</v>
      </c>
      <c r="F13" s="4">
        <v>17697</v>
      </c>
      <c r="G13" s="50">
        <v>3.16</v>
      </c>
      <c r="H13" s="49">
        <v>1.45</v>
      </c>
      <c r="I13" s="70">
        <f t="shared" si="1"/>
        <v>81087.65400000001</v>
      </c>
      <c r="J13" s="71"/>
      <c r="K13" s="71"/>
      <c r="L13" s="70"/>
      <c r="M13" s="70"/>
      <c r="N13" s="70">
        <f t="shared" si="0"/>
        <v>8108.765400000001</v>
      </c>
      <c r="O13" s="70">
        <f t="shared" si="2"/>
        <v>89196.41940000001</v>
      </c>
      <c r="P13" s="76">
        <v>1</v>
      </c>
      <c r="Q13" s="70">
        <f t="shared" si="3"/>
        <v>89196.41940000001</v>
      </c>
    </row>
    <row r="14" spans="1:17" ht="12.75">
      <c r="A14" s="49">
        <v>4</v>
      </c>
      <c r="B14" s="3" t="s">
        <v>6</v>
      </c>
      <c r="C14" s="3"/>
      <c r="D14" s="49" t="s">
        <v>67</v>
      </c>
      <c r="E14" s="9" t="s">
        <v>123</v>
      </c>
      <c r="F14" s="4">
        <v>17697</v>
      </c>
      <c r="G14" s="49">
        <v>3.68</v>
      </c>
      <c r="H14" s="49">
        <v>1.45</v>
      </c>
      <c r="I14" s="70">
        <f t="shared" si="1"/>
        <v>94431.19200000001</v>
      </c>
      <c r="J14" s="71"/>
      <c r="K14" s="71"/>
      <c r="L14" s="70"/>
      <c r="M14" s="70"/>
      <c r="N14" s="70">
        <f t="shared" si="0"/>
        <v>9443.119200000001</v>
      </c>
      <c r="O14" s="70">
        <f t="shared" si="2"/>
        <v>103874.31120000001</v>
      </c>
      <c r="P14" s="76">
        <v>1</v>
      </c>
      <c r="Q14" s="70">
        <f t="shared" si="3"/>
        <v>103874.31120000001</v>
      </c>
    </row>
    <row r="15" spans="1:17" ht="12.75">
      <c r="A15" s="49">
        <v>5</v>
      </c>
      <c r="B15" s="3" t="s">
        <v>7</v>
      </c>
      <c r="C15" s="3"/>
      <c r="D15" s="49">
        <v>4</v>
      </c>
      <c r="E15" s="13"/>
      <c r="F15" s="4">
        <v>17697</v>
      </c>
      <c r="G15" s="49">
        <v>2.89</v>
      </c>
      <c r="H15" s="49">
        <v>1.45</v>
      </c>
      <c r="I15" s="70">
        <f t="shared" si="1"/>
        <v>74159.2785</v>
      </c>
      <c r="J15" s="71"/>
      <c r="K15" s="71"/>
      <c r="L15" s="70"/>
      <c r="M15" s="70"/>
      <c r="N15" s="70">
        <f t="shared" si="0"/>
        <v>7415.92785</v>
      </c>
      <c r="O15" s="70">
        <f t="shared" si="2"/>
        <v>81575.20635</v>
      </c>
      <c r="P15" s="76">
        <v>1</v>
      </c>
      <c r="Q15" s="70">
        <f t="shared" si="3"/>
        <v>81575.20635</v>
      </c>
    </row>
    <row r="16" spans="1:17" ht="12.75">
      <c r="A16" s="49">
        <v>6</v>
      </c>
      <c r="B16" s="3" t="s">
        <v>7</v>
      </c>
      <c r="C16" s="3"/>
      <c r="D16" s="49">
        <v>4</v>
      </c>
      <c r="E16" s="13"/>
      <c r="F16" s="4">
        <v>17697</v>
      </c>
      <c r="G16" s="49">
        <v>2.89</v>
      </c>
      <c r="H16" s="49">
        <v>1.45</v>
      </c>
      <c r="I16" s="70">
        <f t="shared" si="1"/>
        <v>74159.2785</v>
      </c>
      <c r="J16" s="71"/>
      <c r="K16" s="71"/>
      <c r="L16" s="70"/>
      <c r="M16" s="70"/>
      <c r="N16" s="70">
        <f t="shared" si="0"/>
        <v>7415.92785</v>
      </c>
      <c r="O16" s="70">
        <f t="shared" si="2"/>
        <v>81575.20635</v>
      </c>
      <c r="P16" s="76">
        <v>1</v>
      </c>
      <c r="Q16" s="70">
        <f t="shared" si="3"/>
        <v>81575.20635</v>
      </c>
    </row>
    <row r="17" spans="1:17" ht="12.75">
      <c r="A17" s="49">
        <v>7</v>
      </c>
      <c r="B17" s="3" t="s">
        <v>8</v>
      </c>
      <c r="C17" s="3"/>
      <c r="D17" s="49">
        <v>2</v>
      </c>
      <c r="E17" s="13"/>
      <c r="F17" s="4">
        <v>17697</v>
      </c>
      <c r="G17" s="49">
        <v>2.81</v>
      </c>
      <c r="H17" s="49">
        <v>1.45</v>
      </c>
      <c r="I17" s="70">
        <f t="shared" si="1"/>
        <v>72106.4265</v>
      </c>
      <c r="J17" s="71"/>
      <c r="K17" s="71"/>
      <c r="L17" s="70"/>
      <c r="M17" s="70"/>
      <c r="N17" s="70">
        <f t="shared" si="0"/>
        <v>7210.642650000001</v>
      </c>
      <c r="O17" s="70">
        <f t="shared" si="2"/>
        <v>79317.06915</v>
      </c>
      <c r="P17" s="76">
        <v>1</v>
      </c>
      <c r="Q17" s="70">
        <f t="shared" si="3"/>
        <v>79317.06915</v>
      </c>
    </row>
    <row r="18" spans="1:17" ht="12.75">
      <c r="A18" s="49">
        <v>9</v>
      </c>
      <c r="B18" s="3" t="s">
        <v>69</v>
      </c>
      <c r="C18" s="3"/>
      <c r="D18" s="49">
        <v>4</v>
      </c>
      <c r="E18" s="13"/>
      <c r="F18" s="4">
        <v>17697</v>
      </c>
      <c r="G18" s="49">
        <v>2.89</v>
      </c>
      <c r="H18" s="49">
        <v>1.45</v>
      </c>
      <c r="I18" s="70">
        <f t="shared" si="1"/>
        <v>74159.2785</v>
      </c>
      <c r="J18" s="71"/>
      <c r="K18" s="71"/>
      <c r="L18" s="70"/>
      <c r="M18" s="70"/>
      <c r="N18" s="70">
        <f t="shared" si="0"/>
        <v>7415.92785</v>
      </c>
      <c r="O18" s="70">
        <f t="shared" si="2"/>
        <v>81575.20635</v>
      </c>
      <c r="P18" s="76">
        <v>1</v>
      </c>
      <c r="Q18" s="70">
        <f t="shared" si="3"/>
        <v>81575.20635</v>
      </c>
    </row>
    <row r="19" spans="1:17" ht="12.75">
      <c r="A19" s="49">
        <v>10</v>
      </c>
      <c r="B19" s="3" t="s">
        <v>97</v>
      </c>
      <c r="C19" s="3"/>
      <c r="D19" s="49">
        <v>4</v>
      </c>
      <c r="E19" s="13"/>
      <c r="F19" s="4">
        <v>17697</v>
      </c>
      <c r="G19" s="49">
        <v>2.89</v>
      </c>
      <c r="H19" s="49">
        <v>1.45</v>
      </c>
      <c r="I19" s="70">
        <f t="shared" si="1"/>
        <v>74159.2785</v>
      </c>
      <c r="J19" s="71"/>
      <c r="K19" s="71"/>
      <c r="L19" s="70">
        <v>20</v>
      </c>
      <c r="M19" s="70">
        <f>F19*L19/100</f>
        <v>3539.4</v>
      </c>
      <c r="N19" s="70">
        <f t="shared" si="0"/>
        <v>7415.92785</v>
      </c>
      <c r="O19" s="70">
        <f t="shared" si="2"/>
        <v>85114.60634999999</v>
      </c>
      <c r="P19" s="76">
        <v>1</v>
      </c>
      <c r="Q19" s="70">
        <f t="shared" si="3"/>
        <v>85114.60634999999</v>
      </c>
    </row>
    <row r="20" spans="1:17" ht="12.75">
      <c r="A20" s="49">
        <v>11</v>
      </c>
      <c r="B20" s="3" t="s">
        <v>79</v>
      </c>
      <c r="C20" s="3"/>
      <c r="D20" s="49" t="s">
        <v>68</v>
      </c>
      <c r="E20" s="13" t="s">
        <v>33</v>
      </c>
      <c r="F20" s="4">
        <v>17697</v>
      </c>
      <c r="G20" s="50">
        <v>4.1</v>
      </c>
      <c r="H20" s="49">
        <v>1.45</v>
      </c>
      <c r="I20" s="70">
        <f t="shared" si="1"/>
        <v>105208.665</v>
      </c>
      <c r="J20" s="71"/>
      <c r="K20" s="71"/>
      <c r="L20" s="70"/>
      <c r="M20" s="70"/>
      <c r="N20" s="70">
        <f t="shared" si="0"/>
        <v>10520.8665</v>
      </c>
      <c r="O20" s="70">
        <f t="shared" si="2"/>
        <v>115729.5315</v>
      </c>
      <c r="P20" s="76">
        <v>1</v>
      </c>
      <c r="Q20" s="70">
        <f t="shared" si="3"/>
        <v>115729.5315</v>
      </c>
    </row>
    <row r="21" spans="1:17" ht="12.75">
      <c r="A21" s="49">
        <v>12</v>
      </c>
      <c r="B21" s="3" t="s">
        <v>10</v>
      </c>
      <c r="C21" s="3"/>
      <c r="D21" s="49">
        <v>4</v>
      </c>
      <c r="E21" s="13"/>
      <c r="F21" s="4">
        <v>17697</v>
      </c>
      <c r="G21" s="49">
        <v>2.89</v>
      </c>
      <c r="H21" s="49">
        <v>1.45</v>
      </c>
      <c r="I21" s="70">
        <f t="shared" si="1"/>
        <v>74159.2785</v>
      </c>
      <c r="J21" s="71"/>
      <c r="K21" s="71"/>
      <c r="L21" s="70"/>
      <c r="M21" s="70"/>
      <c r="N21" s="70">
        <f>I21*0.1</f>
        <v>7415.92785</v>
      </c>
      <c r="O21" s="70">
        <f>I21+K21+M21+N21</f>
        <v>81575.20635</v>
      </c>
      <c r="P21" s="76">
        <v>1</v>
      </c>
      <c r="Q21" s="70">
        <f t="shared" si="3"/>
        <v>81575.20635</v>
      </c>
    </row>
    <row r="22" spans="1:17" ht="12.75">
      <c r="A22" s="49">
        <v>13</v>
      </c>
      <c r="B22" s="3" t="s">
        <v>32</v>
      </c>
      <c r="C22" s="3"/>
      <c r="D22" s="49">
        <v>2</v>
      </c>
      <c r="E22" s="13"/>
      <c r="F22" s="4">
        <v>17697</v>
      </c>
      <c r="G22" s="49">
        <v>2.81</v>
      </c>
      <c r="H22" s="49">
        <v>1.45</v>
      </c>
      <c r="I22" s="70">
        <f t="shared" si="1"/>
        <v>72106.4265</v>
      </c>
      <c r="J22" s="71"/>
      <c r="K22" s="71"/>
      <c r="L22" s="70"/>
      <c r="M22" s="70"/>
      <c r="N22" s="70">
        <f t="shared" si="0"/>
        <v>7210.642650000001</v>
      </c>
      <c r="O22" s="70">
        <f t="shared" si="2"/>
        <v>79317.06915</v>
      </c>
      <c r="P22" s="77">
        <v>0.75</v>
      </c>
      <c r="Q22" s="70">
        <f t="shared" si="3"/>
        <v>59487.8018625</v>
      </c>
    </row>
    <row r="23" spans="1:17" ht="12.75">
      <c r="A23" s="49">
        <v>14</v>
      </c>
      <c r="B23" s="3" t="s">
        <v>10</v>
      </c>
      <c r="C23" s="3"/>
      <c r="D23" s="49">
        <v>4</v>
      </c>
      <c r="E23" s="13"/>
      <c r="F23" s="4">
        <v>17697</v>
      </c>
      <c r="G23" s="49">
        <v>2.89</v>
      </c>
      <c r="H23" s="49">
        <v>1.45</v>
      </c>
      <c r="I23" s="70">
        <f t="shared" si="1"/>
        <v>74159.2785</v>
      </c>
      <c r="J23" s="71"/>
      <c r="K23" s="71"/>
      <c r="L23" s="70"/>
      <c r="M23" s="70"/>
      <c r="N23" s="70">
        <f t="shared" si="0"/>
        <v>7415.92785</v>
      </c>
      <c r="O23" s="70">
        <f t="shared" si="2"/>
        <v>81575.20635</v>
      </c>
      <c r="P23" s="78">
        <v>1</v>
      </c>
      <c r="Q23" s="70">
        <f t="shared" si="3"/>
        <v>81575.20635</v>
      </c>
    </row>
    <row r="24" spans="1:17" ht="12.75">
      <c r="A24" s="49">
        <v>15</v>
      </c>
      <c r="B24" s="3" t="s">
        <v>9</v>
      </c>
      <c r="C24" s="3"/>
      <c r="D24" s="49">
        <v>4</v>
      </c>
      <c r="E24" s="13"/>
      <c r="F24" s="4">
        <v>17697</v>
      </c>
      <c r="G24" s="49">
        <v>2.89</v>
      </c>
      <c r="H24" s="49">
        <v>1.45</v>
      </c>
      <c r="I24" s="70">
        <f t="shared" si="1"/>
        <v>74159.2785</v>
      </c>
      <c r="J24" s="71"/>
      <c r="K24" s="71"/>
      <c r="L24" s="70"/>
      <c r="M24" s="70"/>
      <c r="N24" s="70">
        <f t="shared" si="0"/>
        <v>7415.92785</v>
      </c>
      <c r="O24" s="70">
        <f t="shared" si="2"/>
        <v>81575.20635</v>
      </c>
      <c r="P24" s="77">
        <v>0.5</v>
      </c>
      <c r="Q24" s="70">
        <f t="shared" si="3"/>
        <v>40787.603175</v>
      </c>
    </row>
    <row r="25" spans="1:17" ht="12.75">
      <c r="A25" s="49">
        <v>16</v>
      </c>
      <c r="B25" s="3" t="s">
        <v>109</v>
      </c>
      <c r="C25" s="8"/>
      <c r="D25" s="49" t="s">
        <v>67</v>
      </c>
      <c r="E25" s="13" t="s">
        <v>33</v>
      </c>
      <c r="F25" s="4">
        <v>17697</v>
      </c>
      <c r="G25" s="49">
        <v>3.31</v>
      </c>
      <c r="H25" s="49">
        <v>1.45</v>
      </c>
      <c r="I25" s="70">
        <f t="shared" si="1"/>
        <v>84936.7515</v>
      </c>
      <c r="J25" s="71"/>
      <c r="K25" s="71"/>
      <c r="L25" s="70"/>
      <c r="M25" s="70"/>
      <c r="N25" s="70">
        <f t="shared" si="0"/>
        <v>8493.675150000001</v>
      </c>
      <c r="O25" s="70">
        <f t="shared" si="2"/>
        <v>93430.42665</v>
      </c>
      <c r="P25" s="77">
        <v>0.5</v>
      </c>
      <c r="Q25" s="70">
        <f t="shared" si="3"/>
        <v>46715.213325</v>
      </c>
    </row>
    <row r="26" spans="1:17" ht="12.75">
      <c r="A26" s="49">
        <v>17</v>
      </c>
      <c r="B26" s="3" t="s">
        <v>108</v>
      </c>
      <c r="C26" s="3"/>
      <c r="D26" s="49" t="s">
        <v>67</v>
      </c>
      <c r="E26" s="13" t="s">
        <v>33</v>
      </c>
      <c r="F26" s="4">
        <v>17697</v>
      </c>
      <c r="G26" s="49">
        <v>3.31</v>
      </c>
      <c r="H26" s="49">
        <v>1.45</v>
      </c>
      <c r="I26" s="70">
        <f t="shared" si="1"/>
        <v>84936.7515</v>
      </c>
      <c r="J26" s="71"/>
      <c r="K26" s="71"/>
      <c r="L26" s="70"/>
      <c r="M26" s="70"/>
      <c r="N26" s="70">
        <f t="shared" si="0"/>
        <v>8493.675150000001</v>
      </c>
      <c r="O26" s="70">
        <f t="shared" si="2"/>
        <v>93430.42665</v>
      </c>
      <c r="P26" s="77">
        <v>0.5</v>
      </c>
      <c r="Q26" s="70">
        <f t="shared" si="3"/>
        <v>46715.213325</v>
      </c>
    </row>
    <row r="27" spans="1:17" ht="12.75">
      <c r="A27" s="49">
        <v>18</v>
      </c>
      <c r="B27" s="3" t="s">
        <v>42</v>
      </c>
      <c r="C27" s="3"/>
      <c r="D27" s="49" t="s">
        <v>66</v>
      </c>
      <c r="E27" s="13" t="s">
        <v>33</v>
      </c>
      <c r="F27" s="4">
        <v>17697</v>
      </c>
      <c r="G27" s="49">
        <v>2.94</v>
      </c>
      <c r="H27" s="49">
        <v>1.45</v>
      </c>
      <c r="I27" s="70">
        <f t="shared" si="1"/>
        <v>75442.311</v>
      </c>
      <c r="J27" s="71"/>
      <c r="K27" s="71"/>
      <c r="L27" s="70"/>
      <c r="M27" s="70"/>
      <c r="N27" s="70">
        <f t="shared" si="0"/>
        <v>7544.231100000001</v>
      </c>
      <c r="O27" s="70">
        <f t="shared" si="2"/>
        <v>82986.5421</v>
      </c>
      <c r="P27" s="77">
        <v>0.25</v>
      </c>
      <c r="Q27" s="70">
        <f t="shared" si="3"/>
        <v>20746.635525</v>
      </c>
    </row>
    <row r="28" spans="1:17" ht="12.75">
      <c r="A28" s="4"/>
      <c r="B28" s="3" t="s">
        <v>5</v>
      </c>
      <c r="C28" s="4"/>
      <c r="D28" s="4"/>
      <c r="E28" s="49"/>
      <c r="F28" s="4"/>
      <c r="G28" s="4"/>
      <c r="H28" s="4"/>
      <c r="I28" s="71"/>
      <c r="J28" s="71"/>
      <c r="K28" s="71"/>
      <c r="L28" s="70"/>
      <c r="M28" s="70"/>
      <c r="N28" s="70"/>
      <c r="O28" s="70"/>
      <c r="P28" s="74">
        <f>SUM(P11:P27)</f>
        <v>14.5</v>
      </c>
      <c r="Q28" s="72">
        <f>SUM(Q11:Q27)</f>
        <v>1283550.3584625</v>
      </c>
    </row>
  </sheetData>
  <sheetProtection/>
  <mergeCells count="19">
    <mergeCell ref="Q7:Q10"/>
    <mergeCell ref="F7:F10"/>
    <mergeCell ref="H7:H10"/>
    <mergeCell ref="I8:I10"/>
    <mergeCell ref="J8:O8"/>
    <mergeCell ref="L9:M9"/>
    <mergeCell ref="N9:N10"/>
    <mergeCell ref="O9:O10"/>
    <mergeCell ref="I7:O7"/>
    <mergeCell ref="P7:P10"/>
    <mergeCell ref="C3:I3"/>
    <mergeCell ref="C4:I4"/>
    <mergeCell ref="J9:K9"/>
    <mergeCell ref="G7:G10"/>
    <mergeCell ref="A7:A10"/>
    <mergeCell ref="B7:B10"/>
    <mergeCell ref="C7:C10"/>
    <mergeCell ref="D7:D10"/>
    <mergeCell ref="E7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J14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1" customWidth="1"/>
    <col min="2" max="2" width="22.625" style="1" customWidth="1"/>
    <col min="3" max="3" width="13.125" style="1" customWidth="1"/>
    <col min="4" max="4" width="8.875" style="1" customWidth="1"/>
    <col min="5" max="5" width="10.625" style="1" customWidth="1"/>
    <col min="6" max="6" width="7.00390625" style="1" customWidth="1"/>
    <col min="7" max="8" width="6.125" style="1" customWidth="1"/>
    <col min="9" max="9" width="11.75390625" style="1" customWidth="1"/>
    <col min="10" max="10" width="6.25390625" style="1" customWidth="1"/>
    <col min="11" max="11" width="7.00390625" style="1" customWidth="1"/>
    <col min="12" max="12" width="6.25390625" style="1" customWidth="1"/>
    <col min="13" max="13" width="7.00390625" style="1" customWidth="1"/>
    <col min="14" max="16384" width="9.125" style="1" customWidth="1"/>
  </cols>
  <sheetData>
    <row r="1" spans="12:15" ht="24" customHeight="1">
      <c r="L1" s="11"/>
      <c r="M1" s="11"/>
      <c r="N1" s="11"/>
      <c r="O1" s="11"/>
    </row>
    <row r="3" spans="3:9" ht="15.75">
      <c r="C3" s="11" t="s">
        <v>93</v>
      </c>
      <c r="D3" s="11"/>
      <c r="E3" s="11"/>
      <c r="F3" s="11"/>
      <c r="G3" s="11"/>
      <c r="H3" s="11"/>
      <c r="I3" s="11"/>
    </row>
    <row r="4" spans="3:9" ht="15.75">
      <c r="C4" s="104" t="s">
        <v>124</v>
      </c>
      <c r="D4" s="104"/>
      <c r="E4" s="104"/>
      <c r="F4" s="104"/>
      <c r="G4" s="104"/>
      <c r="H4" s="104"/>
      <c r="I4" s="104"/>
    </row>
    <row r="5" spans="3:9" ht="15.75">
      <c r="C5" s="105" t="s">
        <v>90</v>
      </c>
      <c r="D5" s="105"/>
      <c r="E5" s="105"/>
      <c r="F5" s="105"/>
      <c r="G5" s="105"/>
      <c r="H5" s="105"/>
      <c r="I5" s="105"/>
    </row>
    <row r="8" spans="1:114" ht="12.75" customHeight="1">
      <c r="A8" s="93" t="s">
        <v>43</v>
      </c>
      <c r="B8" s="93" t="s">
        <v>44</v>
      </c>
      <c r="C8" s="93" t="s">
        <v>45</v>
      </c>
      <c r="D8" s="100" t="s">
        <v>46</v>
      </c>
      <c r="E8" s="93" t="s">
        <v>47</v>
      </c>
      <c r="F8" s="100" t="s">
        <v>48</v>
      </c>
      <c r="G8" s="106" t="s">
        <v>49</v>
      </c>
      <c r="H8" s="106" t="s">
        <v>105</v>
      </c>
      <c r="I8" s="84" t="s">
        <v>50</v>
      </c>
      <c r="J8" s="85"/>
      <c r="K8" s="85"/>
      <c r="L8" s="85"/>
      <c r="M8" s="85"/>
      <c r="N8" s="85"/>
      <c r="O8" s="86"/>
      <c r="P8" s="81" t="s">
        <v>84</v>
      </c>
      <c r="Q8" s="87" t="s">
        <v>52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14" ht="12.75" customHeight="1">
      <c r="A9" s="94"/>
      <c r="B9" s="94"/>
      <c r="C9" s="94"/>
      <c r="D9" s="101"/>
      <c r="E9" s="94"/>
      <c r="F9" s="101"/>
      <c r="G9" s="98"/>
      <c r="H9" s="98"/>
      <c r="I9" s="87" t="s">
        <v>53</v>
      </c>
      <c r="J9" s="90"/>
      <c r="K9" s="90"/>
      <c r="L9" s="90"/>
      <c r="M9" s="90"/>
      <c r="N9" s="90"/>
      <c r="O9" s="90"/>
      <c r="P9" s="82"/>
      <c r="Q9" s="8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14" ht="36.75" customHeight="1">
      <c r="A10" s="94"/>
      <c r="B10" s="94"/>
      <c r="C10" s="94"/>
      <c r="D10" s="100"/>
      <c r="E10" s="94"/>
      <c r="F10" s="100"/>
      <c r="G10" s="98"/>
      <c r="H10" s="98"/>
      <c r="I10" s="88"/>
      <c r="J10" s="102" t="s">
        <v>54</v>
      </c>
      <c r="K10" s="103"/>
      <c r="L10" s="96" t="s">
        <v>55</v>
      </c>
      <c r="M10" s="97"/>
      <c r="N10" s="87" t="s">
        <v>56</v>
      </c>
      <c r="O10" s="98" t="s">
        <v>57</v>
      </c>
      <c r="P10" s="82"/>
      <c r="Q10" s="8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1" spans="1:114" ht="33.75" customHeight="1">
      <c r="A11" s="95"/>
      <c r="B11" s="95"/>
      <c r="C11" s="95"/>
      <c r="D11" s="100"/>
      <c r="E11" s="95"/>
      <c r="F11" s="100"/>
      <c r="G11" s="99"/>
      <c r="H11" s="99"/>
      <c r="I11" s="89"/>
      <c r="J11" s="20" t="s">
        <v>59</v>
      </c>
      <c r="K11" s="20" t="s">
        <v>58</v>
      </c>
      <c r="L11" s="20" t="s">
        <v>59</v>
      </c>
      <c r="M11" s="20" t="s">
        <v>58</v>
      </c>
      <c r="N11" s="89"/>
      <c r="O11" s="99"/>
      <c r="P11" s="83"/>
      <c r="Q11" s="89"/>
      <c r="R11" s="22"/>
      <c r="S11" s="22"/>
      <c r="T11" s="22"/>
      <c r="U11" s="22"/>
      <c r="V11" s="22"/>
      <c r="W11" s="22"/>
      <c r="X11" s="22"/>
      <c r="Y11" s="22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 t="s">
        <v>60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</row>
    <row r="12" spans="1:17" ht="12.75">
      <c r="A12" s="49">
        <v>1</v>
      </c>
      <c r="B12" s="3" t="s">
        <v>37</v>
      </c>
      <c r="C12" s="3"/>
      <c r="D12" s="49" t="s">
        <v>68</v>
      </c>
      <c r="E12" s="9" t="s">
        <v>33</v>
      </c>
      <c r="F12" s="4">
        <v>17697</v>
      </c>
      <c r="G12" s="50">
        <v>4.1</v>
      </c>
      <c r="H12" s="49">
        <v>1.45</v>
      </c>
      <c r="I12" s="51">
        <f>F12*G12*H12</f>
        <v>105208.665</v>
      </c>
      <c r="J12" s="4"/>
      <c r="K12" s="4"/>
      <c r="L12" s="49"/>
      <c r="M12" s="49"/>
      <c r="N12" s="51">
        <f>I12*0.1</f>
        <v>10520.8665</v>
      </c>
      <c r="O12" s="51">
        <f>I12+K12+M12+N12</f>
        <v>115729.5315</v>
      </c>
      <c r="P12" s="13">
        <v>1</v>
      </c>
      <c r="Q12" s="51">
        <f>O12*P12</f>
        <v>115729.5315</v>
      </c>
    </row>
    <row r="13" spans="1:17" ht="12.75">
      <c r="A13" s="49">
        <v>2</v>
      </c>
      <c r="B13" s="3" t="s">
        <v>37</v>
      </c>
      <c r="C13" s="3"/>
      <c r="D13" s="49" t="s">
        <v>68</v>
      </c>
      <c r="E13" s="9" t="s">
        <v>33</v>
      </c>
      <c r="F13" s="4">
        <v>17697</v>
      </c>
      <c r="G13" s="50">
        <v>4.1</v>
      </c>
      <c r="H13" s="49">
        <v>1.45</v>
      </c>
      <c r="I13" s="51">
        <f>F13*G13*H13</f>
        <v>105208.665</v>
      </c>
      <c r="J13" s="4"/>
      <c r="K13" s="4"/>
      <c r="L13" s="49"/>
      <c r="M13" s="49"/>
      <c r="N13" s="51">
        <f>I13*0.1</f>
        <v>10520.8665</v>
      </c>
      <c r="O13" s="51">
        <f>I13+K13+M13+N13</f>
        <v>115729.5315</v>
      </c>
      <c r="P13" s="13">
        <v>0.5</v>
      </c>
      <c r="Q13" s="51">
        <f>O13*P13</f>
        <v>57864.76575</v>
      </c>
    </row>
    <row r="14" spans="1:17" ht="12.75">
      <c r="A14" s="4"/>
      <c r="B14" s="3" t="s">
        <v>5</v>
      </c>
      <c r="C14" s="4"/>
      <c r="D14" s="4"/>
      <c r="E14" s="49"/>
      <c r="F14" s="4"/>
      <c r="G14" s="4"/>
      <c r="H14" s="4"/>
      <c r="I14" s="4"/>
      <c r="J14" s="4"/>
      <c r="K14" s="4"/>
      <c r="L14" s="49"/>
      <c r="M14" s="49"/>
      <c r="N14" s="49"/>
      <c r="O14" s="49"/>
      <c r="P14" s="13">
        <f>SUM(P12:P13)</f>
        <v>1.5</v>
      </c>
      <c r="Q14" s="52">
        <f>SUM(Q12:Q13)</f>
        <v>173594.29725</v>
      </c>
    </row>
  </sheetData>
  <sheetProtection/>
  <mergeCells count="19">
    <mergeCell ref="P8:P11"/>
    <mergeCell ref="Q8:Q11"/>
    <mergeCell ref="L10:M10"/>
    <mergeCell ref="H8:H11"/>
    <mergeCell ref="I9:I11"/>
    <mergeCell ref="F8:F11"/>
    <mergeCell ref="C4:I4"/>
    <mergeCell ref="C5:I5"/>
    <mergeCell ref="I8:O8"/>
    <mergeCell ref="J9:O9"/>
    <mergeCell ref="N10:N11"/>
    <mergeCell ref="O10:O11"/>
    <mergeCell ref="A8:A11"/>
    <mergeCell ref="B8:B11"/>
    <mergeCell ref="C8:C11"/>
    <mergeCell ref="D8:D11"/>
    <mergeCell ref="E8:E11"/>
    <mergeCell ref="J10:K10"/>
    <mergeCell ref="G8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M18"/>
  <sheetViews>
    <sheetView view="pageBreakPreview" zoomScale="124" zoomScaleSheetLayoutView="124" zoomScalePageLayoutView="0" workbookViewId="0" topLeftCell="A1">
      <selection activeCell="C8" sqref="C8:C11"/>
    </sheetView>
  </sheetViews>
  <sheetFormatPr defaultColWidth="9.00390625" defaultRowHeight="12.75"/>
  <cols>
    <col min="1" max="1" width="3.25390625" style="1" customWidth="1"/>
    <col min="2" max="2" width="18.125" style="1" customWidth="1"/>
    <col min="3" max="3" width="15.00390625" style="1" customWidth="1"/>
    <col min="4" max="4" width="8.875" style="1" customWidth="1"/>
    <col min="5" max="5" width="7.625" style="1" customWidth="1"/>
    <col min="6" max="6" width="9.375" style="1" customWidth="1"/>
    <col min="7" max="7" width="7.75390625" style="1" customWidth="1"/>
    <col min="8" max="9" width="7.00390625" style="1" customWidth="1"/>
    <col min="10" max="10" width="7.25390625" style="1" customWidth="1"/>
    <col min="11" max="11" width="6.125" style="1" customWidth="1"/>
    <col min="12" max="14" width="7.375" style="1" customWidth="1"/>
    <col min="15" max="15" width="8.375" style="1" hidden="1" customWidth="1"/>
    <col min="16" max="16" width="6.75390625" style="1" hidden="1" customWidth="1"/>
    <col min="17" max="17" width="11.00390625" style="1" customWidth="1"/>
    <col min="18" max="19" width="9.125" style="1" customWidth="1"/>
    <col min="20" max="20" width="13.625" style="1" customWidth="1"/>
    <col min="21" max="16384" width="9.125" style="1" customWidth="1"/>
  </cols>
  <sheetData>
    <row r="1" ht="18" customHeight="1"/>
    <row r="2" spans="3:15" ht="15.75">
      <c r="C2" s="104" t="s">
        <v>93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3:15" ht="15.75">
      <c r="C3" s="104" t="s">
        <v>125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3:14" ht="15.75">
      <c r="C4" s="105" t="s">
        <v>113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3:15" ht="15.75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7" ht="12.75">
      <c r="T7" s="15"/>
    </row>
    <row r="8" spans="1:117" ht="12.75" customHeight="1">
      <c r="A8" s="93" t="s">
        <v>43</v>
      </c>
      <c r="B8" s="93" t="s">
        <v>44</v>
      </c>
      <c r="C8" s="93" t="s">
        <v>45</v>
      </c>
      <c r="D8" s="93" t="s">
        <v>26</v>
      </c>
      <c r="E8" s="100" t="s">
        <v>46</v>
      </c>
      <c r="F8" s="93" t="s">
        <v>47</v>
      </c>
      <c r="G8" s="100" t="s">
        <v>48</v>
      </c>
      <c r="H8" s="106" t="s">
        <v>49</v>
      </c>
      <c r="I8" s="106" t="s">
        <v>105</v>
      </c>
      <c r="J8" s="84" t="s">
        <v>50</v>
      </c>
      <c r="K8" s="85"/>
      <c r="L8" s="85"/>
      <c r="M8" s="85"/>
      <c r="N8" s="85"/>
      <c r="O8" s="85"/>
      <c r="P8" s="85"/>
      <c r="Q8" s="85"/>
      <c r="R8" s="86"/>
      <c r="S8" s="81" t="s">
        <v>84</v>
      </c>
      <c r="T8" s="106" t="s">
        <v>52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</row>
    <row r="9" spans="1:117" ht="12.75" customHeight="1">
      <c r="A9" s="94"/>
      <c r="B9" s="94"/>
      <c r="C9" s="94"/>
      <c r="D9" s="94"/>
      <c r="E9" s="101"/>
      <c r="F9" s="94"/>
      <c r="G9" s="101"/>
      <c r="H9" s="98"/>
      <c r="I9" s="98"/>
      <c r="J9" s="87" t="s">
        <v>53</v>
      </c>
      <c r="K9" s="107"/>
      <c r="L9" s="108"/>
      <c r="M9" s="108"/>
      <c r="N9" s="108"/>
      <c r="O9" s="108"/>
      <c r="P9" s="108"/>
      <c r="Q9" s="108"/>
      <c r="R9" s="109"/>
      <c r="S9" s="82"/>
      <c r="T9" s="9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</row>
    <row r="10" spans="1:117" ht="51" customHeight="1">
      <c r="A10" s="94"/>
      <c r="B10" s="94"/>
      <c r="C10" s="94"/>
      <c r="D10" s="94"/>
      <c r="E10" s="100"/>
      <c r="F10" s="94"/>
      <c r="G10" s="100"/>
      <c r="H10" s="98"/>
      <c r="I10" s="98"/>
      <c r="J10" s="88"/>
      <c r="K10" s="96" t="s">
        <v>71</v>
      </c>
      <c r="L10" s="97"/>
      <c r="M10" s="102" t="s">
        <v>82</v>
      </c>
      <c r="N10" s="103"/>
      <c r="O10" s="102" t="s">
        <v>81</v>
      </c>
      <c r="P10" s="103"/>
      <c r="Q10" s="88" t="s">
        <v>56</v>
      </c>
      <c r="R10" s="98" t="s">
        <v>57</v>
      </c>
      <c r="S10" s="82"/>
      <c r="T10" s="98"/>
      <c r="U10" s="21"/>
      <c r="V10" s="21"/>
      <c r="W10" s="67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</row>
    <row r="11" spans="1:117" ht="33.75" customHeight="1">
      <c r="A11" s="95"/>
      <c r="B11" s="95"/>
      <c r="C11" s="95"/>
      <c r="D11" s="95"/>
      <c r="E11" s="100"/>
      <c r="F11" s="95"/>
      <c r="G11" s="100"/>
      <c r="H11" s="99"/>
      <c r="I11" s="99"/>
      <c r="J11" s="89"/>
      <c r="K11" s="20" t="s">
        <v>59</v>
      </c>
      <c r="L11" s="20" t="s">
        <v>58</v>
      </c>
      <c r="M11" s="20" t="s">
        <v>59</v>
      </c>
      <c r="N11" s="20" t="s">
        <v>58</v>
      </c>
      <c r="O11" s="20" t="s">
        <v>59</v>
      </c>
      <c r="P11" s="20" t="s">
        <v>58</v>
      </c>
      <c r="Q11" s="89"/>
      <c r="R11" s="99"/>
      <c r="S11" s="83"/>
      <c r="T11" s="99"/>
      <c r="U11" s="22"/>
      <c r="V11" s="22"/>
      <c r="W11" s="22"/>
      <c r="X11" s="22"/>
      <c r="Y11" s="22"/>
      <c r="Z11" s="22"/>
      <c r="AA11" s="22"/>
      <c r="AB11" s="22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60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</row>
    <row r="12" spans="1:20" ht="12.75">
      <c r="A12" s="49"/>
      <c r="B12" s="3" t="s">
        <v>0</v>
      </c>
      <c r="C12" s="4"/>
      <c r="D12" s="4"/>
      <c r="E12" s="49"/>
      <c r="F12" s="13"/>
      <c r="G12" s="4"/>
      <c r="H12" s="49"/>
      <c r="I12" s="49"/>
      <c r="J12" s="51"/>
      <c r="K12" s="51"/>
      <c r="L12" s="51"/>
      <c r="M12" s="4"/>
      <c r="N12" s="4"/>
      <c r="O12" s="49"/>
      <c r="P12" s="49"/>
      <c r="Q12" s="51"/>
      <c r="R12" s="51"/>
      <c r="S12" s="13"/>
      <c r="T12" s="51"/>
    </row>
    <row r="13" spans="1:20" ht="15">
      <c r="A13" s="49"/>
      <c r="B13" s="3" t="s">
        <v>20</v>
      </c>
      <c r="C13" s="63"/>
      <c r="D13" s="49"/>
      <c r="E13" s="49" t="s">
        <v>76</v>
      </c>
      <c r="F13" s="9" t="s">
        <v>126</v>
      </c>
      <c r="G13" s="49">
        <v>17697</v>
      </c>
      <c r="H13" s="49">
        <v>3.45</v>
      </c>
      <c r="I13" s="49">
        <v>2.34</v>
      </c>
      <c r="J13" s="51">
        <f>G13*H13*I13</f>
        <v>142867.881</v>
      </c>
      <c r="K13" s="51">
        <v>25</v>
      </c>
      <c r="L13" s="51">
        <f>J13*0.25</f>
        <v>35716.97025</v>
      </c>
      <c r="M13" s="4"/>
      <c r="N13" s="4"/>
      <c r="O13" s="49"/>
      <c r="P13" s="49"/>
      <c r="Q13" s="51">
        <f>(J13+L13)*0.1</f>
        <v>17858.485125000003</v>
      </c>
      <c r="R13" s="51">
        <f>J13+N13+P13+Q13+L13</f>
        <v>196443.336375</v>
      </c>
      <c r="S13" s="13">
        <v>1</v>
      </c>
      <c r="T13" s="51">
        <f>R13*S13</f>
        <v>196443.336375</v>
      </c>
    </row>
    <row r="14" spans="1:20" ht="12.75">
      <c r="A14" s="49"/>
      <c r="B14" s="3"/>
      <c r="C14" s="4"/>
      <c r="D14" s="4"/>
      <c r="E14" s="49"/>
      <c r="F14" s="13"/>
      <c r="G14" s="4"/>
      <c r="H14" s="49"/>
      <c r="I14" s="49"/>
      <c r="J14" s="51"/>
      <c r="K14" s="51"/>
      <c r="L14" s="51"/>
      <c r="M14" s="4"/>
      <c r="N14" s="4"/>
      <c r="O14" s="49"/>
      <c r="P14" s="49"/>
      <c r="Q14" s="51"/>
      <c r="R14" s="51"/>
      <c r="S14" s="52">
        <f>SUM(S13:S13)</f>
        <v>1</v>
      </c>
      <c r="T14" s="52">
        <f>SUM(T13:T13)</f>
        <v>196443.336375</v>
      </c>
    </row>
    <row r="15" spans="1:20" ht="12.75">
      <c r="A15" s="49"/>
      <c r="B15" s="3" t="s">
        <v>1</v>
      </c>
      <c r="C15" s="4"/>
      <c r="D15" s="4"/>
      <c r="E15" s="49"/>
      <c r="F15" s="13"/>
      <c r="G15" s="4"/>
      <c r="H15" s="49"/>
      <c r="I15" s="49"/>
      <c r="J15" s="51"/>
      <c r="K15" s="51"/>
      <c r="L15" s="51"/>
      <c r="M15" s="4"/>
      <c r="N15" s="4"/>
      <c r="O15" s="49"/>
      <c r="P15" s="49"/>
      <c r="Q15" s="51"/>
      <c r="R15" s="51"/>
      <c r="S15" s="13"/>
      <c r="T15" s="51"/>
    </row>
    <row r="16" spans="1:20" ht="12.75">
      <c r="A16" s="49"/>
      <c r="B16" s="3" t="s">
        <v>21</v>
      </c>
      <c r="C16" s="64"/>
      <c r="D16" s="4"/>
      <c r="E16" s="49">
        <v>4</v>
      </c>
      <c r="F16" s="13"/>
      <c r="G16" s="4">
        <v>17697</v>
      </c>
      <c r="H16" s="49">
        <v>2.89</v>
      </c>
      <c r="I16" s="49">
        <v>1.6</v>
      </c>
      <c r="J16" s="51">
        <f>G16*H16*I16</f>
        <v>81830.92800000001</v>
      </c>
      <c r="K16" s="51"/>
      <c r="L16" s="51"/>
      <c r="M16" s="4"/>
      <c r="N16" s="4"/>
      <c r="O16" s="49"/>
      <c r="P16" s="49"/>
      <c r="Q16" s="51">
        <f>(J16+L16)*0.1</f>
        <v>8183.092800000002</v>
      </c>
      <c r="R16" s="51">
        <f>J16+N16+P16+Q16+L16</f>
        <v>90014.02080000001</v>
      </c>
      <c r="S16" s="13">
        <v>1</v>
      </c>
      <c r="T16" s="51">
        <f>R16*S16</f>
        <v>90014.02080000001</v>
      </c>
    </row>
    <row r="17" spans="1:20" ht="12.75">
      <c r="A17" s="4"/>
      <c r="C17" s="4"/>
      <c r="D17" s="4"/>
      <c r="E17" s="4"/>
      <c r="F17" s="49"/>
      <c r="G17" s="4"/>
      <c r="H17" s="4"/>
      <c r="I17" s="4"/>
      <c r="J17" s="4"/>
      <c r="K17" s="4"/>
      <c r="L17" s="4"/>
      <c r="M17" s="4"/>
      <c r="N17" s="4"/>
      <c r="O17" s="49"/>
      <c r="P17" s="49"/>
      <c r="Q17" s="49"/>
      <c r="R17" s="49"/>
      <c r="S17" s="13">
        <f>SUM(S16:S16)</f>
        <v>1</v>
      </c>
      <c r="T17" s="52">
        <v>90014</v>
      </c>
    </row>
    <row r="18" spans="1:20" ht="12.75">
      <c r="A18" s="4"/>
      <c r="B18" s="3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>S14+S17</f>
        <v>2</v>
      </c>
      <c r="T18" s="17">
        <f>T14+T17</f>
        <v>286457.336375</v>
      </c>
    </row>
  </sheetData>
  <sheetProtection/>
  <mergeCells count="23">
    <mergeCell ref="A8:A11"/>
    <mergeCell ref="B8:B11"/>
    <mergeCell ref="C8:C11"/>
    <mergeCell ref="D8:D11"/>
    <mergeCell ref="E8:E11"/>
    <mergeCell ref="F8:F11"/>
    <mergeCell ref="O10:P10"/>
    <mergeCell ref="Q10:Q11"/>
    <mergeCell ref="R10:R11"/>
    <mergeCell ref="C2:O2"/>
    <mergeCell ref="C3:O3"/>
    <mergeCell ref="C5:O5"/>
    <mergeCell ref="G8:G11"/>
    <mergeCell ref="C4:N4"/>
    <mergeCell ref="H8:H11"/>
    <mergeCell ref="J8:R8"/>
    <mergeCell ref="S8:S11"/>
    <mergeCell ref="T8:T11"/>
    <mergeCell ref="I8:I11"/>
    <mergeCell ref="J9:J11"/>
    <mergeCell ref="K9:R9"/>
    <mergeCell ref="K10:L10"/>
    <mergeCell ref="M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DM27"/>
  <sheetViews>
    <sheetView view="pageBreakPreview" zoomScale="106" zoomScaleSheetLayoutView="106" zoomScalePageLayoutView="0" workbookViewId="0" topLeftCell="A1">
      <selection activeCell="C13" sqref="C13:C25"/>
    </sheetView>
  </sheetViews>
  <sheetFormatPr defaultColWidth="9.00390625" defaultRowHeight="12.75"/>
  <cols>
    <col min="1" max="1" width="3.25390625" style="1" customWidth="1"/>
    <col min="2" max="2" width="19.25390625" style="1" customWidth="1"/>
    <col min="3" max="3" width="20.625" style="1" customWidth="1"/>
    <col min="4" max="4" width="8.125" style="1" customWidth="1"/>
    <col min="5" max="5" width="7.625" style="1" customWidth="1"/>
    <col min="6" max="6" width="9.375" style="1" customWidth="1"/>
    <col min="7" max="7" width="7.75390625" style="1" customWidth="1"/>
    <col min="8" max="9" width="7.00390625" style="1" customWidth="1"/>
    <col min="10" max="10" width="7.25390625" style="1" customWidth="1"/>
    <col min="11" max="11" width="6.125" style="1" customWidth="1"/>
    <col min="12" max="14" width="7.375" style="1" customWidth="1"/>
    <col min="15" max="15" width="8.375" style="1" hidden="1" customWidth="1"/>
    <col min="16" max="16" width="6.75390625" style="1" hidden="1" customWidth="1"/>
    <col min="17" max="17" width="11.00390625" style="1" customWidth="1"/>
    <col min="18" max="19" width="9.125" style="1" customWidth="1"/>
    <col min="20" max="20" width="13.625" style="1" customWidth="1"/>
    <col min="21" max="16384" width="9.125" style="1" customWidth="1"/>
  </cols>
  <sheetData>
    <row r="1" ht="6.75" customHeight="1"/>
    <row r="2" spans="3:15" ht="15.75">
      <c r="C2" s="104" t="s">
        <v>93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3:15" ht="15.75">
      <c r="C3" s="104" t="s">
        <v>125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3:15" ht="15.75">
      <c r="C4" s="105" t="s">
        <v>99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3:15" ht="15.75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7" ht="12.75">
      <c r="T7" s="15"/>
    </row>
    <row r="8" spans="1:117" ht="12.75" customHeight="1">
      <c r="A8" s="93" t="s">
        <v>43</v>
      </c>
      <c r="B8" s="93" t="s">
        <v>44</v>
      </c>
      <c r="C8" s="93" t="s">
        <v>45</v>
      </c>
      <c r="D8" s="93" t="s">
        <v>26</v>
      </c>
      <c r="E8" s="100" t="s">
        <v>46</v>
      </c>
      <c r="F8" s="93" t="s">
        <v>47</v>
      </c>
      <c r="G8" s="100" t="s">
        <v>48</v>
      </c>
      <c r="H8" s="106" t="s">
        <v>49</v>
      </c>
      <c r="I8" s="106" t="s">
        <v>105</v>
      </c>
      <c r="J8" s="84" t="s">
        <v>50</v>
      </c>
      <c r="K8" s="85"/>
      <c r="L8" s="85"/>
      <c r="M8" s="85"/>
      <c r="N8" s="85"/>
      <c r="O8" s="85"/>
      <c r="P8" s="85"/>
      <c r="Q8" s="85"/>
      <c r="R8" s="86"/>
      <c r="S8" s="81" t="s">
        <v>84</v>
      </c>
      <c r="T8" s="106" t="s">
        <v>52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</row>
    <row r="9" spans="1:117" ht="12.75" customHeight="1">
      <c r="A9" s="94"/>
      <c r="B9" s="94"/>
      <c r="C9" s="94"/>
      <c r="D9" s="94"/>
      <c r="E9" s="101"/>
      <c r="F9" s="94"/>
      <c r="G9" s="101"/>
      <c r="H9" s="98"/>
      <c r="I9" s="98"/>
      <c r="J9" s="87" t="s">
        <v>53</v>
      </c>
      <c r="K9" s="107"/>
      <c r="L9" s="108"/>
      <c r="M9" s="108"/>
      <c r="N9" s="108"/>
      <c r="O9" s="108"/>
      <c r="P9" s="108"/>
      <c r="Q9" s="108"/>
      <c r="R9" s="109"/>
      <c r="S9" s="82"/>
      <c r="T9" s="9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</row>
    <row r="10" spans="1:117" ht="51" customHeight="1">
      <c r="A10" s="94"/>
      <c r="B10" s="94"/>
      <c r="C10" s="94"/>
      <c r="D10" s="94"/>
      <c r="E10" s="100"/>
      <c r="F10" s="94"/>
      <c r="G10" s="100"/>
      <c r="H10" s="98"/>
      <c r="I10" s="98"/>
      <c r="J10" s="88"/>
      <c r="K10" s="96" t="s">
        <v>71</v>
      </c>
      <c r="L10" s="97"/>
      <c r="M10" s="102" t="s">
        <v>82</v>
      </c>
      <c r="N10" s="103"/>
      <c r="O10" s="102" t="s">
        <v>81</v>
      </c>
      <c r="P10" s="103"/>
      <c r="Q10" s="88" t="s">
        <v>56</v>
      </c>
      <c r="R10" s="98" t="s">
        <v>57</v>
      </c>
      <c r="S10" s="82"/>
      <c r="T10" s="98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</row>
    <row r="11" spans="1:117" ht="33.75" customHeight="1">
      <c r="A11" s="95"/>
      <c r="B11" s="95"/>
      <c r="C11" s="95"/>
      <c r="D11" s="95"/>
      <c r="E11" s="100"/>
      <c r="F11" s="95"/>
      <c r="G11" s="100"/>
      <c r="H11" s="99"/>
      <c r="I11" s="99"/>
      <c r="J11" s="89"/>
      <c r="K11" s="20" t="s">
        <v>59</v>
      </c>
      <c r="L11" s="20" t="s">
        <v>58</v>
      </c>
      <c r="M11" s="20" t="s">
        <v>59</v>
      </c>
      <c r="N11" s="20" t="s">
        <v>58</v>
      </c>
      <c r="O11" s="20" t="s">
        <v>59</v>
      </c>
      <c r="P11" s="20" t="s">
        <v>58</v>
      </c>
      <c r="Q11" s="89"/>
      <c r="R11" s="99"/>
      <c r="S11" s="83"/>
      <c r="T11" s="99"/>
      <c r="U11" s="22"/>
      <c r="V11" s="22"/>
      <c r="W11" s="22"/>
      <c r="X11" s="22"/>
      <c r="Y11" s="22"/>
      <c r="Z11" s="22"/>
      <c r="AA11" s="22"/>
      <c r="AB11" s="22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60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</row>
    <row r="12" spans="1:20" ht="12.75">
      <c r="A12" s="49"/>
      <c r="B12" s="5" t="s">
        <v>16</v>
      </c>
      <c r="C12" s="2"/>
      <c r="D12" s="2"/>
      <c r="E12" s="49"/>
      <c r="F12" s="9"/>
      <c r="G12" s="4"/>
      <c r="H12" s="49"/>
      <c r="I12" s="49"/>
      <c r="J12" s="51"/>
      <c r="K12" s="51"/>
      <c r="L12" s="51"/>
      <c r="M12" s="4"/>
      <c r="N12" s="4"/>
      <c r="O12" s="49"/>
      <c r="P12" s="49"/>
      <c r="Q12" s="51"/>
      <c r="R12" s="51"/>
      <c r="S12" s="13"/>
      <c r="T12" s="51"/>
    </row>
    <row r="13" spans="1:20" ht="12.75">
      <c r="A13" s="49"/>
      <c r="B13" s="3" t="s">
        <v>98</v>
      </c>
      <c r="C13" s="3"/>
      <c r="D13" s="2"/>
      <c r="E13" s="49" t="s">
        <v>75</v>
      </c>
      <c r="F13" s="9" t="s">
        <v>127</v>
      </c>
      <c r="G13" s="4">
        <v>17697</v>
      </c>
      <c r="H13" s="50">
        <v>4.77</v>
      </c>
      <c r="I13" s="50">
        <v>3.42</v>
      </c>
      <c r="J13" s="51">
        <f>G13*H13*I13</f>
        <v>288698.2398</v>
      </c>
      <c r="K13" s="51">
        <v>25</v>
      </c>
      <c r="L13" s="51">
        <f>J13*0.25</f>
        <v>72174.55995</v>
      </c>
      <c r="M13" s="4"/>
      <c r="N13" s="4"/>
      <c r="O13" s="49"/>
      <c r="P13" s="51"/>
      <c r="Q13" s="51">
        <f>(J13+L13)*0.1</f>
        <v>36087.279975000005</v>
      </c>
      <c r="R13" s="51">
        <f>J13+N13+P13+Q13+L13</f>
        <v>396960.07972499996</v>
      </c>
      <c r="S13" s="13">
        <v>0.5</v>
      </c>
      <c r="T13" s="51">
        <f>R13*S13</f>
        <v>198480.03986249998</v>
      </c>
    </row>
    <row r="14" spans="1:20" ht="12.75">
      <c r="A14" s="49"/>
      <c r="B14" s="3"/>
      <c r="C14" s="3"/>
      <c r="D14" s="3"/>
      <c r="E14" s="49"/>
      <c r="F14" s="13"/>
      <c r="G14" s="4"/>
      <c r="H14" s="49"/>
      <c r="I14" s="49"/>
      <c r="J14" s="51"/>
      <c r="K14" s="51"/>
      <c r="L14" s="51"/>
      <c r="M14" s="4"/>
      <c r="N14" s="4"/>
      <c r="O14" s="49"/>
      <c r="P14" s="49"/>
      <c r="Q14" s="51"/>
      <c r="R14" s="51"/>
      <c r="S14" s="54">
        <f>SUM(S13:S13)</f>
        <v>0.5</v>
      </c>
      <c r="T14" s="52">
        <f>SUM(T13:T13)</f>
        <v>198480.03986249998</v>
      </c>
    </row>
    <row r="15" spans="1:20" ht="12.75">
      <c r="A15" s="49"/>
      <c r="B15" s="3" t="s">
        <v>0</v>
      </c>
      <c r="C15" s="4"/>
      <c r="D15" s="4"/>
      <c r="E15" s="49"/>
      <c r="F15" s="13"/>
      <c r="G15" s="4"/>
      <c r="H15" s="49"/>
      <c r="I15" s="49"/>
      <c r="J15" s="51"/>
      <c r="K15" s="51"/>
      <c r="L15" s="51"/>
      <c r="M15" s="4"/>
      <c r="N15" s="4"/>
      <c r="O15" s="49"/>
      <c r="P15" s="49"/>
      <c r="Q15" s="51"/>
      <c r="R15" s="51"/>
      <c r="S15" s="13"/>
      <c r="T15" s="51"/>
    </row>
    <row r="16" spans="1:20" ht="12.75">
      <c r="A16" s="49"/>
      <c r="B16" s="3" t="s">
        <v>20</v>
      </c>
      <c r="C16" s="3"/>
      <c r="D16" s="49"/>
      <c r="E16" s="49" t="s">
        <v>76</v>
      </c>
      <c r="F16" s="9" t="s">
        <v>128</v>
      </c>
      <c r="G16" s="49">
        <v>17697</v>
      </c>
      <c r="H16" s="49">
        <v>3.73</v>
      </c>
      <c r="I16" s="49">
        <v>2.34</v>
      </c>
      <c r="J16" s="51">
        <f>G16*H16*I16</f>
        <v>154462.95539999998</v>
      </c>
      <c r="K16" s="51">
        <v>25</v>
      </c>
      <c r="L16" s="51">
        <f>J16*0.25</f>
        <v>38615.738849999994</v>
      </c>
      <c r="M16" s="4"/>
      <c r="N16" s="4"/>
      <c r="O16" s="49"/>
      <c r="P16" s="49"/>
      <c r="Q16" s="51">
        <f>(J16+L16)*0.1</f>
        <v>19307.869424999997</v>
      </c>
      <c r="R16" s="51">
        <f>J16+N16+P16+Q16+L16</f>
        <v>212386.56367499995</v>
      </c>
      <c r="S16" s="13">
        <v>0.75</v>
      </c>
      <c r="T16" s="51">
        <f>R16*S16</f>
        <v>159289.92275624996</v>
      </c>
    </row>
    <row r="17" spans="1:20" ht="12.75">
      <c r="A17" s="49"/>
      <c r="B17" s="3" t="s">
        <v>20</v>
      </c>
      <c r="C17" s="7"/>
      <c r="D17" s="49"/>
      <c r="E17" s="49" t="s">
        <v>76</v>
      </c>
      <c r="F17" s="55" t="s">
        <v>129</v>
      </c>
      <c r="G17" s="49">
        <v>17697</v>
      </c>
      <c r="H17" s="49">
        <v>3.69</v>
      </c>
      <c r="I17" s="49">
        <v>2.34</v>
      </c>
      <c r="J17" s="51">
        <f>G17*H17*I17</f>
        <v>152806.51619999998</v>
      </c>
      <c r="K17" s="51">
        <v>25</v>
      </c>
      <c r="L17" s="51">
        <f>J17*0.25</f>
        <v>38201.629049999996</v>
      </c>
      <c r="M17" s="4"/>
      <c r="N17" s="4"/>
      <c r="O17" s="49"/>
      <c r="P17" s="49"/>
      <c r="Q17" s="51">
        <f>(J17+L17)*0.1</f>
        <v>19100.814524999998</v>
      </c>
      <c r="R17" s="51">
        <f>J17+N17+P17+Q17+L17</f>
        <v>210108.95977499997</v>
      </c>
      <c r="S17" s="13">
        <v>0.75</v>
      </c>
      <c r="T17" s="51">
        <f>R17*S17</f>
        <v>157581.71983124997</v>
      </c>
    </row>
    <row r="18" spans="1:20" ht="12.75">
      <c r="A18" s="49"/>
      <c r="B18" s="3" t="s">
        <v>20</v>
      </c>
      <c r="C18" s="3"/>
      <c r="D18" s="49"/>
      <c r="E18" s="49" t="s">
        <v>76</v>
      </c>
      <c r="F18" s="9" t="s">
        <v>130</v>
      </c>
      <c r="G18" s="49">
        <v>17697</v>
      </c>
      <c r="H18" s="49">
        <v>3.73</v>
      </c>
      <c r="I18" s="49">
        <v>2.34</v>
      </c>
      <c r="J18" s="51">
        <f>G18*H18*I18</f>
        <v>154462.95539999998</v>
      </c>
      <c r="K18" s="51">
        <v>25</v>
      </c>
      <c r="L18" s="51">
        <f>J18*0.25</f>
        <v>38615.738849999994</v>
      </c>
      <c r="M18" s="4"/>
      <c r="N18" s="4"/>
      <c r="O18" s="49"/>
      <c r="P18" s="49"/>
      <c r="Q18" s="51">
        <f>(J18+L18)*0.1</f>
        <v>19307.869424999997</v>
      </c>
      <c r="R18" s="51">
        <f>J18+N18+P18+Q18+L18</f>
        <v>212386.56367499995</v>
      </c>
      <c r="S18" s="13">
        <v>0.75</v>
      </c>
      <c r="T18" s="51">
        <f>R18*S18</f>
        <v>159289.92275624996</v>
      </c>
    </row>
    <row r="19" spans="1:20" ht="12.75">
      <c r="A19" s="49"/>
      <c r="B19" s="3" t="s">
        <v>20</v>
      </c>
      <c r="C19" s="3"/>
      <c r="D19" s="49">
        <v>2</v>
      </c>
      <c r="E19" s="49" t="s">
        <v>101</v>
      </c>
      <c r="F19" s="9" t="s">
        <v>131</v>
      </c>
      <c r="G19" s="49">
        <v>17697</v>
      </c>
      <c r="H19" s="49">
        <v>4.22</v>
      </c>
      <c r="I19" s="49">
        <v>2.34</v>
      </c>
      <c r="J19" s="51">
        <f>G19*H19*I19</f>
        <v>174754.3356</v>
      </c>
      <c r="K19" s="51">
        <v>25</v>
      </c>
      <c r="L19" s="51">
        <f>J19*0.25</f>
        <v>43688.5839</v>
      </c>
      <c r="M19" s="4"/>
      <c r="N19" s="4"/>
      <c r="O19" s="49"/>
      <c r="P19" s="49"/>
      <c r="Q19" s="51">
        <f>(J19+L19)*0.1</f>
        <v>21844.29195</v>
      </c>
      <c r="R19" s="51">
        <f>J19+N19+P19+Q19+L19</f>
        <v>240287.21144999997</v>
      </c>
      <c r="S19" s="13">
        <v>0.75</v>
      </c>
      <c r="T19" s="51">
        <f>R19*S19</f>
        <v>180215.4085875</v>
      </c>
    </row>
    <row r="20" spans="1:20" ht="12.75">
      <c r="A20" s="49"/>
      <c r="B20" s="3" t="s">
        <v>107</v>
      </c>
      <c r="C20" s="3"/>
      <c r="D20" s="49"/>
      <c r="E20" s="49" t="s">
        <v>76</v>
      </c>
      <c r="F20" s="9" t="s">
        <v>132</v>
      </c>
      <c r="G20" s="49">
        <v>17697</v>
      </c>
      <c r="H20" s="49">
        <v>3.57</v>
      </c>
      <c r="I20" s="49">
        <v>2.34</v>
      </c>
      <c r="J20" s="51">
        <f>G20*H20*I20</f>
        <v>147837.19859999997</v>
      </c>
      <c r="K20" s="51">
        <v>25</v>
      </c>
      <c r="L20" s="51">
        <f>J20*0.25</f>
        <v>36959.29964999999</v>
      </c>
      <c r="M20" s="4"/>
      <c r="N20" s="4"/>
      <c r="O20" s="49"/>
      <c r="P20" s="49"/>
      <c r="Q20" s="51">
        <f>(J20+L20)*0.1</f>
        <v>18479.649824999997</v>
      </c>
      <c r="R20" s="51">
        <f>J20+N20+P20+Q20+L20</f>
        <v>203276.14807499998</v>
      </c>
      <c r="S20" s="13">
        <v>0.5</v>
      </c>
      <c r="T20" s="51">
        <f>R20*S20</f>
        <v>101638.07403749999</v>
      </c>
    </row>
    <row r="21" spans="1:20" ht="12.75">
      <c r="A21" s="49"/>
      <c r="B21" s="3"/>
      <c r="C21" s="4"/>
      <c r="D21" s="4"/>
      <c r="E21" s="49"/>
      <c r="F21" s="13"/>
      <c r="G21" s="4"/>
      <c r="H21" s="49"/>
      <c r="I21" s="49"/>
      <c r="J21" s="51"/>
      <c r="K21" s="51"/>
      <c r="L21" s="51"/>
      <c r="M21" s="4"/>
      <c r="N21" s="4"/>
      <c r="O21" s="49"/>
      <c r="P21" s="49"/>
      <c r="Q21" s="51"/>
      <c r="R21" s="51"/>
      <c r="S21" s="53">
        <f>SUM(S16:S20)</f>
        <v>3.5</v>
      </c>
      <c r="T21" s="52">
        <f>SUM(T16:T20)</f>
        <v>758015.0479687499</v>
      </c>
    </row>
    <row r="22" spans="1:20" ht="12.75">
      <c r="A22" s="49"/>
      <c r="B22" s="3" t="s">
        <v>1</v>
      </c>
      <c r="C22" s="4"/>
      <c r="D22" s="4"/>
      <c r="E22" s="49"/>
      <c r="F22" s="13"/>
      <c r="G22" s="4"/>
      <c r="H22" s="49"/>
      <c r="I22" s="49"/>
      <c r="J22" s="51"/>
      <c r="K22" s="51"/>
      <c r="L22" s="51"/>
      <c r="M22" s="4"/>
      <c r="N22" s="4"/>
      <c r="O22" s="49"/>
      <c r="P22" s="49"/>
      <c r="Q22" s="51"/>
      <c r="R22" s="51"/>
      <c r="S22" s="13"/>
      <c r="T22" s="51"/>
    </row>
    <row r="23" spans="1:20" ht="12.75">
      <c r="A23" s="49"/>
      <c r="B23" s="3" t="s">
        <v>21</v>
      </c>
      <c r="C23" s="59"/>
      <c r="D23" s="13"/>
      <c r="E23" s="49">
        <v>4</v>
      </c>
      <c r="F23" s="13"/>
      <c r="G23" s="4">
        <v>17697</v>
      </c>
      <c r="H23" s="49">
        <v>2.89</v>
      </c>
      <c r="I23" s="49">
        <v>1.6</v>
      </c>
      <c r="J23" s="51">
        <f>G23*H23*I23</f>
        <v>81830.92800000001</v>
      </c>
      <c r="K23" s="51"/>
      <c r="L23" s="51"/>
      <c r="M23" s="4"/>
      <c r="N23" s="4"/>
      <c r="O23" s="49"/>
      <c r="P23" s="49"/>
      <c r="Q23" s="51">
        <f>(J23+L23)*0.1</f>
        <v>8183.092800000002</v>
      </c>
      <c r="R23" s="51">
        <f>J23+N23+P23+Q23+L23</f>
        <v>90014.02080000001</v>
      </c>
      <c r="S23" s="13">
        <v>1</v>
      </c>
      <c r="T23" s="51">
        <f>R23*S23</f>
        <v>90014.02080000001</v>
      </c>
    </row>
    <row r="24" spans="1:20" ht="12.75">
      <c r="A24" s="49"/>
      <c r="B24" s="3" t="s">
        <v>15</v>
      </c>
      <c r="C24" s="59"/>
      <c r="D24" s="13"/>
      <c r="E24" s="49">
        <v>4</v>
      </c>
      <c r="F24" s="13"/>
      <c r="G24" s="4">
        <v>17697</v>
      </c>
      <c r="H24" s="49">
        <v>2.89</v>
      </c>
      <c r="I24" s="49">
        <v>1.6</v>
      </c>
      <c r="J24" s="51">
        <f>G24*H24*I24</f>
        <v>81830.92800000001</v>
      </c>
      <c r="K24" s="51"/>
      <c r="L24" s="51"/>
      <c r="M24" s="4"/>
      <c r="N24" s="4"/>
      <c r="O24" s="49"/>
      <c r="P24" s="49"/>
      <c r="Q24" s="51">
        <f>(J24+L24)*0.1</f>
        <v>8183.092800000002</v>
      </c>
      <c r="R24" s="51">
        <f>J24+N24+P24+Q24+L24</f>
        <v>90014.02080000001</v>
      </c>
      <c r="S24" s="13">
        <v>1</v>
      </c>
      <c r="T24" s="51">
        <f>R24*S24</f>
        <v>90014.02080000001</v>
      </c>
    </row>
    <row r="25" spans="1:20" ht="12.75">
      <c r="A25" s="49"/>
      <c r="B25" s="3" t="s">
        <v>15</v>
      </c>
      <c r="C25" s="59"/>
      <c r="D25" s="3"/>
      <c r="E25" s="49">
        <v>4</v>
      </c>
      <c r="F25" s="13"/>
      <c r="G25" s="4">
        <v>17697</v>
      </c>
      <c r="H25" s="49">
        <v>2.89</v>
      </c>
      <c r="I25" s="49">
        <v>1.6</v>
      </c>
      <c r="J25" s="51">
        <f>G25*H25*I25</f>
        <v>81830.92800000001</v>
      </c>
      <c r="K25" s="51"/>
      <c r="L25" s="51"/>
      <c r="M25" s="4"/>
      <c r="N25" s="4"/>
      <c r="O25" s="49"/>
      <c r="P25" s="49"/>
      <c r="Q25" s="51">
        <f>(J25+L25)*0.1</f>
        <v>8183.092800000002</v>
      </c>
      <c r="R25" s="51">
        <f>J25+N25+P25+Q25+L25</f>
        <v>90014.02080000001</v>
      </c>
      <c r="S25" s="13">
        <v>1</v>
      </c>
      <c r="T25" s="51">
        <f>R25*S25</f>
        <v>90014.02080000001</v>
      </c>
    </row>
    <row r="26" spans="1:20" ht="12.75">
      <c r="A26" s="4"/>
      <c r="C26" s="4"/>
      <c r="D26" s="4"/>
      <c r="E26" s="4"/>
      <c r="F26" s="49"/>
      <c r="G26" s="4"/>
      <c r="H26" s="4"/>
      <c r="I26" s="4"/>
      <c r="J26" s="4"/>
      <c r="K26" s="4"/>
      <c r="L26" s="4"/>
      <c r="M26" s="4"/>
      <c r="N26" s="4"/>
      <c r="O26" s="49"/>
      <c r="P26" s="49"/>
      <c r="Q26" s="49"/>
      <c r="R26" s="49"/>
      <c r="S26" s="13">
        <f>SUM(S23:S25)</f>
        <v>3</v>
      </c>
      <c r="T26" s="52">
        <f>SUM(T23:T25)</f>
        <v>270042.06240000005</v>
      </c>
    </row>
    <row r="27" spans="1:20" ht="12.75">
      <c r="A27" s="4"/>
      <c r="B27" s="3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>S14+S21+S26</f>
        <v>7</v>
      </c>
      <c r="T27" s="17">
        <f>T14+T21+T26</f>
        <v>1226537.15023125</v>
      </c>
    </row>
  </sheetData>
  <sheetProtection/>
  <mergeCells count="23">
    <mergeCell ref="A8:A11"/>
    <mergeCell ref="B8:B11"/>
    <mergeCell ref="C8:C11"/>
    <mergeCell ref="D8:D11"/>
    <mergeCell ref="E8:E11"/>
    <mergeCell ref="F8:F11"/>
    <mergeCell ref="O10:P10"/>
    <mergeCell ref="Q10:Q11"/>
    <mergeCell ref="R10:R11"/>
    <mergeCell ref="C2:O2"/>
    <mergeCell ref="C3:O3"/>
    <mergeCell ref="C5:O5"/>
    <mergeCell ref="G8:G11"/>
    <mergeCell ref="C4:O4"/>
    <mergeCell ref="H8:H11"/>
    <mergeCell ref="J8:R8"/>
    <mergeCell ref="S8:S11"/>
    <mergeCell ref="T8:T11"/>
    <mergeCell ref="I8:I11"/>
    <mergeCell ref="J9:J11"/>
    <mergeCell ref="K9:R9"/>
    <mergeCell ref="K10:L10"/>
    <mergeCell ref="M10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M52"/>
  <sheetViews>
    <sheetView view="pageBreakPreview" zoomScale="93" zoomScaleNormal="98" zoomScaleSheetLayoutView="93" zoomScalePageLayoutView="0" workbookViewId="0" topLeftCell="A7">
      <selection activeCell="C27" sqref="C27"/>
    </sheetView>
  </sheetViews>
  <sheetFormatPr defaultColWidth="9.00390625" defaultRowHeight="12.75"/>
  <cols>
    <col min="1" max="1" width="3.25390625" style="1" customWidth="1"/>
    <col min="2" max="2" width="22.625" style="1" customWidth="1"/>
    <col min="3" max="3" width="19.875" style="1" customWidth="1"/>
    <col min="4" max="4" width="8.875" style="1" customWidth="1"/>
    <col min="5" max="5" width="7.625" style="1" customWidth="1"/>
    <col min="6" max="6" width="9.375" style="1" customWidth="1"/>
    <col min="7" max="7" width="7.75390625" style="1" customWidth="1"/>
    <col min="8" max="9" width="7.00390625" style="1" customWidth="1"/>
    <col min="10" max="10" width="7.25390625" style="1" customWidth="1"/>
    <col min="11" max="11" width="6.125" style="1" customWidth="1"/>
    <col min="12" max="14" width="7.375" style="1" customWidth="1"/>
    <col min="15" max="15" width="8.375" style="1" customWidth="1"/>
    <col min="16" max="16" width="6.75390625" style="1" customWidth="1"/>
    <col min="17" max="17" width="11.00390625" style="1" customWidth="1"/>
    <col min="18" max="19" width="9.125" style="1" customWidth="1"/>
    <col min="20" max="20" width="13.625" style="1" customWidth="1"/>
    <col min="21" max="16384" width="9.125" style="1" customWidth="1"/>
  </cols>
  <sheetData>
    <row r="1" spans="19:20" ht="15.75" hidden="1">
      <c r="S1" s="11"/>
      <c r="T1" s="11" t="s">
        <v>35</v>
      </c>
    </row>
    <row r="2" spans="19:20" ht="15.75" hidden="1">
      <c r="S2" s="11" t="s">
        <v>94</v>
      </c>
      <c r="T2" s="11"/>
    </row>
    <row r="3" spans="19:20" ht="9" customHeight="1" hidden="1">
      <c r="S3" s="11"/>
      <c r="T3" s="11"/>
    </row>
    <row r="4" spans="19:20" ht="24" customHeight="1" hidden="1">
      <c r="S4" s="11" t="s">
        <v>36</v>
      </c>
      <c r="T4" s="11"/>
    </row>
    <row r="5" ht="6.75" customHeight="1"/>
    <row r="6" spans="3:15" ht="15.75">
      <c r="C6" s="104" t="s">
        <v>93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3:15" ht="15.75">
      <c r="C7" s="104" t="s">
        <v>133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ht="15.75">
      <c r="C8" s="12" t="s">
        <v>111</v>
      </c>
    </row>
    <row r="9" spans="3:15" ht="15.75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1" ht="12.75">
      <c r="T11" s="15"/>
    </row>
    <row r="12" spans="1:117" ht="12.75" customHeight="1">
      <c r="A12" s="93" t="s">
        <v>43</v>
      </c>
      <c r="B12" s="93" t="s">
        <v>44</v>
      </c>
      <c r="C12" s="93" t="s">
        <v>45</v>
      </c>
      <c r="D12" s="93" t="s">
        <v>26</v>
      </c>
      <c r="E12" s="100" t="s">
        <v>46</v>
      </c>
      <c r="F12" s="93" t="s">
        <v>47</v>
      </c>
      <c r="G12" s="100" t="s">
        <v>48</v>
      </c>
      <c r="H12" s="106" t="s">
        <v>49</v>
      </c>
      <c r="I12" s="106" t="s">
        <v>105</v>
      </c>
      <c r="J12" s="84" t="s">
        <v>50</v>
      </c>
      <c r="K12" s="85"/>
      <c r="L12" s="85"/>
      <c r="M12" s="85"/>
      <c r="N12" s="85"/>
      <c r="O12" s="85"/>
      <c r="P12" s="85"/>
      <c r="Q12" s="85"/>
      <c r="R12" s="86"/>
      <c r="S12" s="81" t="s">
        <v>84</v>
      </c>
      <c r="T12" s="106" t="s">
        <v>52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</row>
    <row r="13" spans="1:117" ht="12.75" customHeight="1">
      <c r="A13" s="94"/>
      <c r="B13" s="94"/>
      <c r="C13" s="94"/>
      <c r="D13" s="94"/>
      <c r="E13" s="101"/>
      <c r="F13" s="94"/>
      <c r="G13" s="101"/>
      <c r="H13" s="98"/>
      <c r="I13" s="98"/>
      <c r="J13" s="87" t="s">
        <v>53</v>
      </c>
      <c r="K13" s="107"/>
      <c r="L13" s="108"/>
      <c r="M13" s="108"/>
      <c r="N13" s="108"/>
      <c r="O13" s="108"/>
      <c r="P13" s="108"/>
      <c r="Q13" s="108"/>
      <c r="R13" s="109"/>
      <c r="S13" s="82"/>
      <c r="T13" s="98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</row>
    <row r="14" spans="1:117" ht="51" customHeight="1">
      <c r="A14" s="94"/>
      <c r="B14" s="94"/>
      <c r="C14" s="94"/>
      <c r="D14" s="94"/>
      <c r="E14" s="100"/>
      <c r="F14" s="94"/>
      <c r="G14" s="100"/>
      <c r="H14" s="98"/>
      <c r="I14" s="98"/>
      <c r="J14" s="88"/>
      <c r="K14" s="96" t="s">
        <v>71</v>
      </c>
      <c r="L14" s="97"/>
      <c r="M14" s="102" t="s">
        <v>82</v>
      </c>
      <c r="N14" s="103"/>
      <c r="O14" s="102" t="s">
        <v>81</v>
      </c>
      <c r="P14" s="103"/>
      <c r="Q14" s="88" t="s">
        <v>56</v>
      </c>
      <c r="R14" s="98" t="s">
        <v>57</v>
      </c>
      <c r="S14" s="82"/>
      <c r="T14" s="98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</row>
    <row r="15" spans="1:117" ht="33.75" customHeight="1">
      <c r="A15" s="95"/>
      <c r="B15" s="95"/>
      <c r="C15" s="95"/>
      <c r="D15" s="95"/>
      <c r="E15" s="100"/>
      <c r="F15" s="95"/>
      <c r="G15" s="100"/>
      <c r="H15" s="99"/>
      <c r="I15" s="99"/>
      <c r="J15" s="89"/>
      <c r="K15" s="20" t="s">
        <v>59</v>
      </c>
      <c r="L15" s="20" t="s">
        <v>58</v>
      </c>
      <c r="M15" s="20" t="s">
        <v>59</v>
      </c>
      <c r="N15" s="20" t="s">
        <v>58</v>
      </c>
      <c r="O15" s="20" t="s">
        <v>59</v>
      </c>
      <c r="P15" s="20" t="s">
        <v>58</v>
      </c>
      <c r="Q15" s="89"/>
      <c r="R15" s="99"/>
      <c r="S15" s="83"/>
      <c r="T15" s="99"/>
      <c r="U15" s="22"/>
      <c r="V15" s="22"/>
      <c r="W15" s="22"/>
      <c r="X15" s="22"/>
      <c r="Y15" s="22"/>
      <c r="Z15" s="22"/>
      <c r="AA15" s="22"/>
      <c r="AB15" s="22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 t="s">
        <v>60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</row>
    <row r="16" spans="1:20" ht="12.75">
      <c r="A16" s="49"/>
      <c r="B16" s="5" t="s">
        <v>16</v>
      </c>
      <c r="C16" s="2"/>
      <c r="D16" s="2"/>
      <c r="E16" s="49"/>
      <c r="F16" s="9"/>
      <c r="G16" s="4"/>
      <c r="H16" s="49"/>
      <c r="I16" s="49"/>
      <c r="J16" s="51"/>
      <c r="K16" s="51"/>
      <c r="L16" s="51"/>
      <c r="M16" s="4"/>
      <c r="N16" s="4"/>
      <c r="O16" s="49"/>
      <c r="P16" s="49"/>
      <c r="Q16" s="51"/>
      <c r="R16" s="51"/>
      <c r="S16" s="13"/>
      <c r="T16" s="51"/>
    </row>
    <row r="17" spans="1:20" ht="12.75">
      <c r="A17" s="49"/>
      <c r="B17" s="5" t="s">
        <v>100</v>
      </c>
      <c r="C17" s="3"/>
      <c r="D17" s="3"/>
      <c r="E17" s="49" t="s">
        <v>75</v>
      </c>
      <c r="F17" s="6" t="s">
        <v>33</v>
      </c>
      <c r="G17" s="4">
        <v>17697</v>
      </c>
      <c r="H17" s="50">
        <v>4.13</v>
      </c>
      <c r="I17" s="50">
        <v>3.42</v>
      </c>
      <c r="J17" s="51">
        <f>G17*H17*I17</f>
        <v>249963.04619999998</v>
      </c>
      <c r="K17" s="51">
        <v>25</v>
      </c>
      <c r="L17" s="51">
        <f>J17*0.25</f>
        <v>62490.761549999996</v>
      </c>
      <c r="M17" s="4"/>
      <c r="N17" s="4"/>
      <c r="O17" s="49"/>
      <c r="P17" s="51"/>
      <c r="Q17" s="51">
        <f>(J17+L17)*0.1</f>
        <v>31245.380774999998</v>
      </c>
      <c r="R17" s="51">
        <f>J17+N17+P17+Q17+L17</f>
        <v>343699.18852499995</v>
      </c>
      <c r="S17" s="60">
        <v>0.25</v>
      </c>
      <c r="T17" s="51">
        <f>R17*S17</f>
        <v>85924.79713124999</v>
      </c>
    </row>
    <row r="18" spans="1:20" ht="12.75">
      <c r="A18" s="49"/>
      <c r="B18" s="3" t="s">
        <v>38</v>
      </c>
      <c r="C18" s="3"/>
      <c r="D18" s="65">
        <v>1</v>
      </c>
      <c r="E18" s="49" t="s">
        <v>102</v>
      </c>
      <c r="F18" s="9" t="s">
        <v>134</v>
      </c>
      <c r="G18" s="4">
        <v>17697</v>
      </c>
      <c r="H18" s="50">
        <v>5.14</v>
      </c>
      <c r="I18" s="50">
        <v>3.42</v>
      </c>
      <c r="J18" s="51">
        <f aca="true" t="shared" si="0" ref="J18:J26">G18*H18*I18</f>
        <v>311092.02359999996</v>
      </c>
      <c r="K18" s="51">
        <v>25</v>
      </c>
      <c r="L18" s="51">
        <f aca="true" t="shared" si="1" ref="L18:L26">J18*0.25</f>
        <v>77773.00589999999</v>
      </c>
      <c r="M18" s="4"/>
      <c r="N18" s="4"/>
      <c r="O18" s="49">
        <v>150</v>
      </c>
      <c r="P18" s="51">
        <f>G18*O18/100</f>
        <v>26545.5</v>
      </c>
      <c r="Q18" s="51">
        <f aca="true" t="shared" si="2" ref="Q18:Q26">(J18+L18)*0.1</f>
        <v>38886.502949999995</v>
      </c>
      <c r="R18" s="51">
        <f aca="true" t="shared" si="3" ref="R18:R25">J18+N18+P18+Q18+L18</f>
        <v>454297.03244999994</v>
      </c>
      <c r="S18" s="60">
        <v>0.5</v>
      </c>
      <c r="T18" s="51">
        <f aca="true" t="shared" si="4" ref="T18:T25">R18*S18</f>
        <v>227148.51622499997</v>
      </c>
    </row>
    <row r="19" spans="1:20" ht="12.75">
      <c r="A19" s="49"/>
      <c r="B19" s="3" t="s">
        <v>17</v>
      </c>
      <c r="C19" s="3"/>
      <c r="D19" s="65"/>
      <c r="E19" s="49" t="s">
        <v>75</v>
      </c>
      <c r="F19" s="9" t="s">
        <v>135</v>
      </c>
      <c r="G19" s="4">
        <v>17697</v>
      </c>
      <c r="H19" s="49">
        <v>4.77</v>
      </c>
      <c r="I19" s="49">
        <v>3.42</v>
      </c>
      <c r="J19" s="51">
        <f t="shared" si="0"/>
        <v>288698.2398</v>
      </c>
      <c r="K19" s="51">
        <v>25</v>
      </c>
      <c r="L19" s="51">
        <f t="shared" si="1"/>
        <v>72174.55995</v>
      </c>
      <c r="M19" s="4"/>
      <c r="N19" s="4"/>
      <c r="O19" s="49"/>
      <c r="P19" s="49"/>
      <c r="Q19" s="51">
        <f t="shared" si="2"/>
        <v>36087.279975000005</v>
      </c>
      <c r="R19" s="51">
        <f t="shared" si="3"/>
        <v>396960.07972499996</v>
      </c>
      <c r="S19" s="60">
        <v>0.25</v>
      </c>
      <c r="T19" s="51">
        <f t="shared" si="4"/>
        <v>99240.01993124999</v>
      </c>
    </row>
    <row r="20" spans="1:20" ht="12.75">
      <c r="A20" s="49"/>
      <c r="B20" s="3" t="s">
        <v>41</v>
      </c>
      <c r="C20" s="3"/>
      <c r="D20" s="13"/>
      <c r="E20" s="49" t="s">
        <v>75</v>
      </c>
      <c r="F20" s="9" t="s">
        <v>135</v>
      </c>
      <c r="G20" s="4">
        <v>17697</v>
      </c>
      <c r="H20" s="49">
        <v>4.77</v>
      </c>
      <c r="I20" s="49">
        <v>3.42</v>
      </c>
      <c r="J20" s="51">
        <f t="shared" si="0"/>
        <v>288698.2398</v>
      </c>
      <c r="K20" s="51">
        <v>25</v>
      </c>
      <c r="L20" s="51">
        <f t="shared" si="1"/>
        <v>72174.55995</v>
      </c>
      <c r="M20" s="4"/>
      <c r="N20" s="4"/>
      <c r="O20" s="49"/>
      <c r="P20" s="49"/>
      <c r="Q20" s="51">
        <f t="shared" si="2"/>
        <v>36087.279975000005</v>
      </c>
      <c r="R20" s="51">
        <f>J20+N20+P20+Q20+L20</f>
        <v>396960.07972499996</v>
      </c>
      <c r="S20" s="60">
        <v>0.25</v>
      </c>
      <c r="T20" s="51">
        <f>R20*S20</f>
        <v>99240.01993124999</v>
      </c>
    </row>
    <row r="21" spans="1:20" ht="12.75">
      <c r="A21" s="49"/>
      <c r="B21" s="3" t="s">
        <v>19</v>
      </c>
      <c r="C21" s="3"/>
      <c r="D21" s="65"/>
      <c r="E21" s="49" t="s">
        <v>75</v>
      </c>
      <c r="F21" s="14" t="s">
        <v>134</v>
      </c>
      <c r="G21" s="4">
        <v>17697</v>
      </c>
      <c r="H21" s="49">
        <v>4.35</v>
      </c>
      <c r="I21" s="49">
        <v>3.42</v>
      </c>
      <c r="J21" s="51">
        <f t="shared" si="0"/>
        <v>263278.269</v>
      </c>
      <c r="K21" s="51">
        <v>25</v>
      </c>
      <c r="L21" s="51">
        <f t="shared" si="1"/>
        <v>65819.56725</v>
      </c>
      <c r="M21" s="4">
        <v>20</v>
      </c>
      <c r="N21" s="16">
        <f>G21*M21/100</f>
        <v>3539.4</v>
      </c>
      <c r="O21" s="49">
        <v>150</v>
      </c>
      <c r="P21" s="51">
        <f>G21*O21/100</f>
        <v>26545.5</v>
      </c>
      <c r="Q21" s="51">
        <f t="shared" si="2"/>
        <v>32909.783625</v>
      </c>
      <c r="R21" s="51">
        <f t="shared" si="3"/>
        <v>392092.519875</v>
      </c>
      <c r="S21" s="60">
        <v>0.5</v>
      </c>
      <c r="T21" s="51">
        <f t="shared" si="4"/>
        <v>196046.2599375</v>
      </c>
    </row>
    <row r="22" spans="1:20" ht="12.75">
      <c r="A22" s="49"/>
      <c r="B22" s="3" t="s">
        <v>18</v>
      </c>
      <c r="C22" s="3"/>
      <c r="D22" s="65"/>
      <c r="E22" s="49" t="s">
        <v>75</v>
      </c>
      <c r="F22" s="9" t="s">
        <v>136</v>
      </c>
      <c r="G22" s="4">
        <v>17697</v>
      </c>
      <c r="H22" s="49">
        <v>4.61</v>
      </c>
      <c r="I22" s="49">
        <v>3.42</v>
      </c>
      <c r="J22" s="51">
        <f t="shared" si="0"/>
        <v>279014.4414</v>
      </c>
      <c r="K22" s="51">
        <v>25</v>
      </c>
      <c r="L22" s="51">
        <f t="shared" si="1"/>
        <v>69753.61035</v>
      </c>
      <c r="M22" s="4"/>
      <c r="N22" s="4"/>
      <c r="O22" s="49"/>
      <c r="P22" s="49"/>
      <c r="Q22" s="51">
        <f t="shared" si="2"/>
        <v>34876.805175</v>
      </c>
      <c r="R22" s="51">
        <f t="shared" si="3"/>
        <v>383644.856925</v>
      </c>
      <c r="S22" s="60">
        <v>0.25</v>
      </c>
      <c r="T22" s="51">
        <f t="shared" si="4"/>
        <v>95911.21423125</v>
      </c>
    </row>
    <row r="23" spans="1:20" ht="12.75">
      <c r="A23" s="49"/>
      <c r="B23" s="3" t="s">
        <v>13</v>
      </c>
      <c r="C23" s="3"/>
      <c r="D23" s="13"/>
      <c r="E23" s="49" t="s">
        <v>75</v>
      </c>
      <c r="F23" s="6" t="s">
        <v>137</v>
      </c>
      <c r="G23" s="4">
        <v>17697</v>
      </c>
      <c r="H23" s="50">
        <v>4.77</v>
      </c>
      <c r="I23" s="49">
        <v>3.42</v>
      </c>
      <c r="J23" s="51">
        <f t="shared" si="0"/>
        <v>288698.2398</v>
      </c>
      <c r="K23" s="51">
        <v>25</v>
      </c>
      <c r="L23" s="51">
        <f t="shared" si="1"/>
        <v>72174.55995</v>
      </c>
      <c r="M23" s="4"/>
      <c r="N23" s="4"/>
      <c r="O23" s="49">
        <v>150</v>
      </c>
      <c r="P23" s="51">
        <f>G23*O23/100</f>
        <v>26545.5</v>
      </c>
      <c r="Q23" s="51">
        <f t="shared" si="2"/>
        <v>36087.279975000005</v>
      </c>
      <c r="R23" s="51">
        <f t="shared" si="3"/>
        <v>423505.57972499996</v>
      </c>
      <c r="S23" s="60">
        <v>0.25</v>
      </c>
      <c r="T23" s="51">
        <f t="shared" si="4"/>
        <v>105876.39493124999</v>
      </c>
    </row>
    <row r="24" spans="1:20" ht="12.75">
      <c r="A24" s="49"/>
      <c r="B24" s="3" t="s">
        <v>80</v>
      </c>
      <c r="C24" s="3"/>
      <c r="D24" s="68">
        <v>1</v>
      </c>
      <c r="E24" s="49" t="s">
        <v>102</v>
      </c>
      <c r="F24" s="9" t="s">
        <v>134</v>
      </c>
      <c r="G24" s="4">
        <v>17697</v>
      </c>
      <c r="H24" s="50">
        <v>5.14</v>
      </c>
      <c r="I24" s="49">
        <v>3.42</v>
      </c>
      <c r="J24" s="51">
        <f t="shared" si="0"/>
        <v>311092.02359999996</v>
      </c>
      <c r="K24" s="51">
        <v>25</v>
      </c>
      <c r="L24" s="51">
        <f>J24*0.25</f>
        <v>77773.00589999999</v>
      </c>
      <c r="M24" s="4"/>
      <c r="N24" s="16"/>
      <c r="O24" s="49"/>
      <c r="P24" s="51"/>
      <c r="Q24" s="51">
        <f>(J24+L24)*0.1</f>
        <v>38886.502949999995</v>
      </c>
      <c r="R24" s="51">
        <f t="shared" si="3"/>
        <v>427751.53244999994</v>
      </c>
      <c r="S24" s="60">
        <v>0.25</v>
      </c>
      <c r="T24" s="51">
        <f t="shared" si="4"/>
        <v>106937.88311249999</v>
      </c>
    </row>
    <row r="25" spans="1:20" ht="12.75">
      <c r="A25" s="49"/>
      <c r="B25" s="3" t="s">
        <v>80</v>
      </c>
      <c r="C25" s="3"/>
      <c r="D25" s="13"/>
      <c r="E25" s="49" t="s">
        <v>75</v>
      </c>
      <c r="F25" s="9" t="s">
        <v>33</v>
      </c>
      <c r="G25" s="4">
        <v>17697</v>
      </c>
      <c r="H25" s="49">
        <v>4.13</v>
      </c>
      <c r="I25" s="49">
        <v>3.42</v>
      </c>
      <c r="J25" s="51">
        <f t="shared" si="0"/>
        <v>249963.04619999998</v>
      </c>
      <c r="K25" s="51">
        <v>25</v>
      </c>
      <c r="L25" s="51">
        <f>J25*0.25</f>
        <v>62490.761549999996</v>
      </c>
      <c r="M25" s="4"/>
      <c r="N25" s="16"/>
      <c r="O25" s="49"/>
      <c r="P25" s="51"/>
      <c r="Q25" s="51">
        <f>(J25+L25)*0.1</f>
        <v>31245.380774999998</v>
      </c>
      <c r="R25" s="51">
        <f t="shared" si="3"/>
        <v>343699.18852499995</v>
      </c>
      <c r="S25" s="60">
        <v>0.25</v>
      </c>
      <c r="T25" s="51">
        <f t="shared" si="4"/>
        <v>85924.79713124999</v>
      </c>
    </row>
    <row r="26" spans="1:20" ht="12.75">
      <c r="A26" s="49"/>
      <c r="B26" s="3" t="s">
        <v>80</v>
      </c>
      <c r="C26" s="3"/>
      <c r="D26" s="13"/>
      <c r="E26" s="49" t="s">
        <v>75</v>
      </c>
      <c r="F26" s="9" t="s">
        <v>135</v>
      </c>
      <c r="G26" s="4">
        <v>17697</v>
      </c>
      <c r="H26" s="49">
        <v>4.77</v>
      </c>
      <c r="I26" s="49">
        <v>3.42</v>
      </c>
      <c r="J26" s="51">
        <f t="shared" si="0"/>
        <v>288698.2398</v>
      </c>
      <c r="K26" s="51">
        <v>25</v>
      </c>
      <c r="L26" s="51">
        <f t="shared" si="1"/>
        <v>72174.55995</v>
      </c>
      <c r="M26" s="4"/>
      <c r="N26" s="16"/>
      <c r="O26" s="49"/>
      <c r="P26" s="51"/>
      <c r="Q26" s="51">
        <f t="shared" si="2"/>
        <v>36087.279975000005</v>
      </c>
      <c r="R26" s="51">
        <f>J26+N26+P26+Q26+L26</f>
        <v>396960.07972499996</v>
      </c>
      <c r="S26" s="60">
        <v>0.5</v>
      </c>
      <c r="T26" s="51">
        <f>R26*S26</f>
        <v>198480.03986249998</v>
      </c>
    </row>
    <row r="27" spans="1:20" ht="12.75">
      <c r="A27" s="49"/>
      <c r="B27" s="3"/>
      <c r="C27" s="3"/>
      <c r="D27" s="3"/>
      <c r="E27" s="49"/>
      <c r="F27" s="13"/>
      <c r="G27" s="4"/>
      <c r="H27" s="49"/>
      <c r="I27" s="49"/>
      <c r="J27" s="51"/>
      <c r="K27" s="51"/>
      <c r="L27" s="51"/>
      <c r="M27" s="4"/>
      <c r="N27" s="4"/>
      <c r="O27" s="49"/>
      <c r="P27" s="49"/>
      <c r="Q27" s="51"/>
      <c r="R27" s="51"/>
      <c r="S27" s="54">
        <f>SUM(S17:S26)</f>
        <v>3.25</v>
      </c>
      <c r="T27" s="52">
        <f>SUM(T17:T26)</f>
        <v>1300729.942425</v>
      </c>
    </row>
    <row r="28" spans="1:20" ht="12.75">
      <c r="A28" s="49"/>
      <c r="B28" s="3" t="s">
        <v>0</v>
      </c>
      <c r="C28" s="4"/>
      <c r="D28" s="4"/>
      <c r="E28" s="49"/>
      <c r="F28" s="13"/>
      <c r="G28" s="4"/>
      <c r="H28" s="49"/>
      <c r="I28" s="49"/>
      <c r="J28" s="51"/>
      <c r="K28" s="51"/>
      <c r="L28" s="51"/>
      <c r="M28" s="4"/>
      <c r="N28" s="4"/>
      <c r="O28" s="49"/>
      <c r="P28" s="49"/>
      <c r="Q28" s="51"/>
      <c r="R28" s="51"/>
      <c r="S28" s="13"/>
      <c r="T28" s="51"/>
    </row>
    <row r="29" spans="1:20" ht="12.75">
      <c r="A29" s="49"/>
      <c r="B29" s="3" t="s">
        <v>146</v>
      </c>
      <c r="C29" s="59"/>
      <c r="D29" s="49">
        <v>2</v>
      </c>
      <c r="E29" s="49" t="s">
        <v>101</v>
      </c>
      <c r="F29" s="9" t="s">
        <v>145</v>
      </c>
      <c r="G29" s="49">
        <v>17697</v>
      </c>
      <c r="H29" s="49">
        <v>3.98</v>
      </c>
      <c r="I29" s="49">
        <v>2.34</v>
      </c>
      <c r="J29" s="51">
        <f>G29*H29*I29</f>
        <v>164815.70039999997</v>
      </c>
      <c r="K29" s="51">
        <v>25</v>
      </c>
      <c r="L29" s="51">
        <f>J29*0.25</f>
        <v>41203.92509999999</v>
      </c>
      <c r="M29" s="4">
        <v>25</v>
      </c>
      <c r="N29" s="16">
        <f>G29*M29/100</f>
        <v>4424.25</v>
      </c>
      <c r="O29" s="49"/>
      <c r="P29" s="49"/>
      <c r="Q29" s="51">
        <f>(J29+L29)*0.1</f>
        <v>20601.962549999997</v>
      </c>
      <c r="R29" s="51">
        <f>J29+N29+P29+Q29+L29</f>
        <v>231045.83804999996</v>
      </c>
      <c r="S29" s="60">
        <v>0.5</v>
      </c>
      <c r="T29" s="51">
        <f>R29*S29</f>
        <v>115522.91902499998</v>
      </c>
    </row>
    <row r="30" spans="1:20" ht="12.75">
      <c r="A30" s="49"/>
      <c r="B30" s="3" t="s">
        <v>78</v>
      </c>
      <c r="C30" s="59"/>
      <c r="D30" s="49"/>
      <c r="E30" s="49" t="s">
        <v>76</v>
      </c>
      <c r="F30" s="9" t="s">
        <v>145</v>
      </c>
      <c r="G30" s="49">
        <v>17697</v>
      </c>
      <c r="H30" s="49">
        <v>3.53</v>
      </c>
      <c r="I30" s="49">
        <v>2.34</v>
      </c>
      <c r="J30" s="51">
        <f aca="true" t="shared" si="5" ref="J30:J41">G30*H30*I30</f>
        <v>146180.75939999998</v>
      </c>
      <c r="K30" s="51">
        <v>25</v>
      </c>
      <c r="L30" s="51">
        <f aca="true" t="shared" si="6" ref="L30:L38">J30*0.25</f>
        <v>36545.189849999995</v>
      </c>
      <c r="M30" s="4"/>
      <c r="N30" s="4"/>
      <c r="O30" s="49">
        <v>100</v>
      </c>
      <c r="P30" s="51">
        <f>G30*O30/100</f>
        <v>17697</v>
      </c>
      <c r="Q30" s="51">
        <f aca="true" t="shared" si="7" ref="Q30:Q38">(J30+L30)*0.1</f>
        <v>18272.594924999998</v>
      </c>
      <c r="R30" s="51">
        <f aca="true" t="shared" si="8" ref="R30:R38">J30+N30+P30+Q30+L30</f>
        <v>218695.54417499996</v>
      </c>
      <c r="S30" s="60">
        <v>0.5</v>
      </c>
      <c r="T30" s="51">
        <f aca="true" t="shared" si="9" ref="T30:T41">R30*S30</f>
        <v>109347.77208749998</v>
      </c>
    </row>
    <row r="31" spans="1:20" ht="14.25">
      <c r="A31" s="49"/>
      <c r="B31" s="3" t="s">
        <v>20</v>
      </c>
      <c r="C31" s="66"/>
      <c r="D31" s="49" t="s">
        <v>83</v>
      </c>
      <c r="E31" s="49" t="s">
        <v>86</v>
      </c>
      <c r="F31" s="9" t="s">
        <v>147</v>
      </c>
      <c r="G31" s="49">
        <v>17697</v>
      </c>
      <c r="H31" s="49">
        <v>4.4</v>
      </c>
      <c r="I31" s="49">
        <v>2.34</v>
      </c>
      <c r="J31" s="51">
        <f t="shared" si="5"/>
        <v>182208.312</v>
      </c>
      <c r="K31" s="51">
        <v>25</v>
      </c>
      <c r="L31" s="51">
        <f t="shared" si="6"/>
        <v>45552.078</v>
      </c>
      <c r="M31" s="4"/>
      <c r="N31" s="4"/>
      <c r="O31" s="49"/>
      <c r="P31" s="49"/>
      <c r="Q31" s="51">
        <f t="shared" si="7"/>
        <v>22776.039000000004</v>
      </c>
      <c r="R31" s="51">
        <f t="shared" si="8"/>
        <v>250536.42900000003</v>
      </c>
      <c r="S31" s="60">
        <v>1</v>
      </c>
      <c r="T31" s="51">
        <f t="shared" si="9"/>
        <v>250536.42900000003</v>
      </c>
    </row>
    <row r="32" spans="1:20" ht="12.75">
      <c r="A32" s="49"/>
      <c r="B32" s="3" t="s">
        <v>20</v>
      </c>
      <c r="C32" s="59"/>
      <c r="D32" s="49"/>
      <c r="E32" s="49" t="s">
        <v>76</v>
      </c>
      <c r="F32" s="9" t="s">
        <v>148</v>
      </c>
      <c r="G32" s="49">
        <v>17697</v>
      </c>
      <c r="H32" s="49">
        <v>3.73</v>
      </c>
      <c r="I32" s="49">
        <v>2.34</v>
      </c>
      <c r="J32" s="51">
        <f>G32*H32*I32</f>
        <v>154462.95539999998</v>
      </c>
      <c r="K32" s="51">
        <v>25</v>
      </c>
      <c r="L32" s="51">
        <f t="shared" si="6"/>
        <v>38615.738849999994</v>
      </c>
      <c r="M32" s="4"/>
      <c r="N32" s="4"/>
      <c r="O32" s="49"/>
      <c r="P32" s="49"/>
      <c r="Q32" s="51">
        <f t="shared" si="7"/>
        <v>19307.869424999997</v>
      </c>
      <c r="R32" s="51">
        <f t="shared" si="8"/>
        <v>212386.56367499995</v>
      </c>
      <c r="S32" s="60">
        <v>1</v>
      </c>
      <c r="T32" s="51">
        <f t="shared" si="9"/>
        <v>212386.56367499995</v>
      </c>
    </row>
    <row r="33" spans="1:20" ht="12.75">
      <c r="A33" s="49"/>
      <c r="B33" s="3" t="s">
        <v>20</v>
      </c>
      <c r="C33" s="59"/>
      <c r="D33" s="49" t="s">
        <v>83</v>
      </c>
      <c r="E33" s="49" t="s">
        <v>86</v>
      </c>
      <c r="F33" s="9" t="s">
        <v>149</v>
      </c>
      <c r="G33" s="49">
        <v>17697</v>
      </c>
      <c r="H33" s="49">
        <v>4.34</v>
      </c>
      <c r="I33" s="49">
        <v>2.34</v>
      </c>
      <c r="J33" s="51">
        <f t="shared" si="5"/>
        <v>179723.65319999997</v>
      </c>
      <c r="K33" s="51">
        <v>25</v>
      </c>
      <c r="L33" s="51">
        <f t="shared" si="6"/>
        <v>44930.91329999999</v>
      </c>
      <c r="M33" s="4"/>
      <c r="N33" s="4"/>
      <c r="O33" s="49"/>
      <c r="P33" s="49"/>
      <c r="Q33" s="51">
        <f t="shared" si="7"/>
        <v>22465.456649999996</v>
      </c>
      <c r="R33" s="51">
        <f t="shared" si="8"/>
        <v>247120.02314999996</v>
      </c>
      <c r="S33" s="60">
        <v>1</v>
      </c>
      <c r="T33" s="51">
        <f t="shared" si="9"/>
        <v>247120.02314999996</v>
      </c>
    </row>
    <row r="34" spans="1:20" ht="12.75">
      <c r="A34" s="49"/>
      <c r="B34" s="3" t="s">
        <v>20</v>
      </c>
      <c r="C34" s="59"/>
      <c r="D34" s="49"/>
      <c r="E34" s="49" t="s">
        <v>76</v>
      </c>
      <c r="F34" s="9" t="s">
        <v>150</v>
      </c>
      <c r="G34" s="49">
        <v>17697</v>
      </c>
      <c r="H34" s="49">
        <v>3.73</v>
      </c>
      <c r="I34" s="49">
        <v>2.34</v>
      </c>
      <c r="J34" s="51">
        <f t="shared" si="5"/>
        <v>154462.95539999998</v>
      </c>
      <c r="K34" s="51">
        <v>25</v>
      </c>
      <c r="L34" s="51">
        <f t="shared" si="6"/>
        <v>38615.738849999994</v>
      </c>
      <c r="M34" s="4"/>
      <c r="N34" s="4"/>
      <c r="O34" s="49"/>
      <c r="P34" s="49"/>
      <c r="Q34" s="51">
        <f t="shared" si="7"/>
        <v>19307.869424999997</v>
      </c>
      <c r="R34" s="51">
        <f t="shared" si="8"/>
        <v>212386.56367499995</v>
      </c>
      <c r="S34" s="60">
        <v>0.5</v>
      </c>
      <c r="T34" s="51">
        <f t="shared" si="9"/>
        <v>106193.28183749998</v>
      </c>
    </row>
    <row r="35" spans="1:20" ht="12.75">
      <c r="A35" s="49"/>
      <c r="B35" s="3" t="s">
        <v>39</v>
      </c>
      <c r="C35" s="59"/>
      <c r="D35" s="49" t="s">
        <v>83</v>
      </c>
      <c r="E35" s="49" t="s">
        <v>86</v>
      </c>
      <c r="F35" s="9" t="s">
        <v>128</v>
      </c>
      <c r="G35" s="49">
        <v>17697</v>
      </c>
      <c r="H35" s="49">
        <v>4.53</v>
      </c>
      <c r="I35" s="49">
        <v>2.34</v>
      </c>
      <c r="J35" s="51">
        <f t="shared" si="5"/>
        <v>187591.7394</v>
      </c>
      <c r="K35" s="51">
        <v>25</v>
      </c>
      <c r="L35" s="51">
        <f t="shared" si="6"/>
        <v>46897.93485</v>
      </c>
      <c r="M35" s="4"/>
      <c r="N35" s="4"/>
      <c r="O35" s="49">
        <v>100</v>
      </c>
      <c r="P35" s="51">
        <f aca="true" t="shared" si="10" ref="P35:P41">G35*O35/100</f>
        <v>17697</v>
      </c>
      <c r="Q35" s="51">
        <f t="shared" si="7"/>
        <v>23448.967425</v>
      </c>
      <c r="R35" s="51">
        <f t="shared" si="8"/>
        <v>275635.641675</v>
      </c>
      <c r="S35" s="60">
        <v>0.25</v>
      </c>
      <c r="T35" s="51">
        <f t="shared" si="9"/>
        <v>68908.91041875</v>
      </c>
    </row>
    <row r="36" spans="1:20" ht="12.75">
      <c r="A36" s="49"/>
      <c r="B36" s="3" t="s">
        <v>14</v>
      </c>
      <c r="C36" s="61"/>
      <c r="D36" s="49"/>
      <c r="E36" s="49" t="s">
        <v>76</v>
      </c>
      <c r="F36" s="55" t="s">
        <v>129</v>
      </c>
      <c r="G36" s="49">
        <v>17697</v>
      </c>
      <c r="H36" s="49">
        <v>3.69</v>
      </c>
      <c r="I36" s="49">
        <v>2.34</v>
      </c>
      <c r="J36" s="51">
        <f t="shared" si="5"/>
        <v>152806.51619999998</v>
      </c>
      <c r="K36" s="51">
        <v>25</v>
      </c>
      <c r="L36" s="51">
        <f t="shared" si="6"/>
        <v>38201.629049999996</v>
      </c>
      <c r="M36" s="4"/>
      <c r="N36" s="4"/>
      <c r="O36" s="49">
        <v>100</v>
      </c>
      <c r="P36" s="51">
        <f t="shared" si="10"/>
        <v>17697</v>
      </c>
      <c r="Q36" s="51">
        <f t="shared" si="7"/>
        <v>19100.814524999998</v>
      </c>
      <c r="R36" s="51">
        <f t="shared" si="8"/>
        <v>227805.95977499997</v>
      </c>
      <c r="S36" s="60">
        <v>0.25</v>
      </c>
      <c r="T36" s="51">
        <f t="shared" si="9"/>
        <v>56951.48994374999</v>
      </c>
    </row>
    <row r="37" spans="1:20" ht="12.75">
      <c r="A37" s="49"/>
      <c r="B37" s="3" t="s">
        <v>14</v>
      </c>
      <c r="C37" s="59"/>
      <c r="D37" s="49"/>
      <c r="E37" s="49" t="s">
        <v>76</v>
      </c>
      <c r="F37" s="9" t="s">
        <v>130</v>
      </c>
      <c r="G37" s="49">
        <v>17697</v>
      </c>
      <c r="H37" s="49">
        <v>3.73</v>
      </c>
      <c r="I37" s="49">
        <v>2.34</v>
      </c>
      <c r="J37" s="51">
        <f t="shared" si="5"/>
        <v>154462.95539999998</v>
      </c>
      <c r="K37" s="51">
        <v>25</v>
      </c>
      <c r="L37" s="51">
        <f t="shared" si="6"/>
        <v>38615.738849999994</v>
      </c>
      <c r="M37" s="4"/>
      <c r="N37" s="4"/>
      <c r="O37" s="49">
        <v>100</v>
      </c>
      <c r="P37" s="51">
        <f t="shared" si="10"/>
        <v>17697</v>
      </c>
      <c r="Q37" s="51">
        <f t="shared" si="7"/>
        <v>19307.869424999997</v>
      </c>
      <c r="R37" s="51">
        <f t="shared" si="8"/>
        <v>230083.56367499995</v>
      </c>
      <c r="S37" s="60">
        <v>0.25</v>
      </c>
      <c r="T37" s="51">
        <f t="shared" si="9"/>
        <v>57520.89091874999</v>
      </c>
    </row>
    <row r="38" spans="1:20" ht="12.75">
      <c r="A38" s="49"/>
      <c r="B38" s="3" t="s">
        <v>14</v>
      </c>
      <c r="C38" s="59"/>
      <c r="D38" s="49"/>
      <c r="E38" s="49" t="s">
        <v>76</v>
      </c>
      <c r="F38" s="9" t="s">
        <v>131</v>
      </c>
      <c r="G38" s="49">
        <v>17697</v>
      </c>
      <c r="H38" s="49">
        <v>3.69</v>
      </c>
      <c r="I38" s="49">
        <v>2.34</v>
      </c>
      <c r="J38" s="51">
        <f t="shared" si="5"/>
        <v>152806.51619999998</v>
      </c>
      <c r="K38" s="51">
        <v>25</v>
      </c>
      <c r="L38" s="51">
        <f t="shared" si="6"/>
        <v>38201.629049999996</v>
      </c>
      <c r="M38" s="4"/>
      <c r="N38" s="4"/>
      <c r="O38" s="49">
        <v>100</v>
      </c>
      <c r="P38" s="51">
        <f t="shared" si="10"/>
        <v>17697</v>
      </c>
      <c r="Q38" s="51">
        <f t="shared" si="7"/>
        <v>19100.814524999998</v>
      </c>
      <c r="R38" s="51">
        <f t="shared" si="8"/>
        <v>227805.95977499997</v>
      </c>
      <c r="S38" s="60">
        <v>0.25</v>
      </c>
      <c r="T38" s="51">
        <f t="shared" si="9"/>
        <v>56951.48994374999</v>
      </c>
    </row>
    <row r="39" spans="1:20" ht="12.75">
      <c r="A39" s="49"/>
      <c r="B39" s="3" t="s">
        <v>14</v>
      </c>
      <c r="C39" s="59"/>
      <c r="D39" s="49">
        <v>2</v>
      </c>
      <c r="E39" s="49" t="s">
        <v>101</v>
      </c>
      <c r="F39" s="9" t="s">
        <v>145</v>
      </c>
      <c r="G39" s="49">
        <v>17697</v>
      </c>
      <c r="H39" s="49">
        <v>3.98</v>
      </c>
      <c r="I39" s="49">
        <v>2.34</v>
      </c>
      <c r="J39" s="51">
        <f>G39*H39*I39</f>
        <v>164815.70039999997</v>
      </c>
      <c r="K39" s="51">
        <v>25</v>
      </c>
      <c r="L39" s="51">
        <f>J39*0.25</f>
        <v>41203.92509999999</v>
      </c>
      <c r="M39" s="4"/>
      <c r="N39" s="4"/>
      <c r="O39" s="49">
        <v>100</v>
      </c>
      <c r="P39" s="51">
        <f>G39*O39/100</f>
        <v>17697</v>
      </c>
      <c r="Q39" s="51">
        <f>(J39+L39)*0.1</f>
        <v>20601.962549999997</v>
      </c>
      <c r="R39" s="51">
        <f>J39+N39+P39+Q39+L39</f>
        <v>244318.58804999996</v>
      </c>
      <c r="S39" s="60">
        <v>0.25</v>
      </c>
      <c r="T39" s="51">
        <f>R39*S39</f>
        <v>61079.64701249999</v>
      </c>
    </row>
    <row r="40" spans="1:20" ht="12.75">
      <c r="A40" s="49"/>
      <c r="B40" s="3" t="s">
        <v>85</v>
      </c>
      <c r="C40" s="3"/>
      <c r="D40" s="49" t="s">
        <v>83</v>
      </c>
      <c r="E40" s="49" t="s">
        <v>86</v>
      </c>
      <c r="F40" s="9" t="s">
        <v>149</v>
      </c>
      <c r="G40" s="49">
        <v>17697</v>
      </c>
      <c r="H40" s="49">
        <v>4.34</v>
      </c>
      <c r="I40" s="49">
        <v>2.34</v>
      </c>
      <c r="J40" s="51">
        <f t="shared" si="5"/>
        <v>179723.65319999997</v>
      </c>
      <c r="K40" s="51">
        <v>25</v>
      </c>
      <c r="L40" s="51">
        <f>J40*0.25</f>
        <v>44930.91329999999</v>
      </c>
      <c r="M40" s="4">
        <v>20</v>
      </c>
      <c r="N40" s="16">
        <f>G40*M40/100</f>
        <v>3539.4</v>
      </c>
      <c r="O40" s="49">
        <v>100</v>
      </c>
      <c r="P40" s="51">
        <f t="shared" si="10"/>
        <v>17697</v>
      </c>
      <c r="Q40" s="51">
        <f>(J40+L40)*0.1</f>
        <v>22465.456649999996</v>
      </c>
      <c r="R40" s="51">
        <f>J40+N40+P40+Q40+L40</f>
        <v>268356.42315</v>
      </c>
      <c r="S40" s="60">
        <v>0.25</v>
      </c>
      <c r="T40" s="51">
        <f t="shared" si="9"/>
        <v>67089.1057875</v>
      </c>
    </row>
    <row r="41" spans="1:20" ht="14.25">
      <c r="A41" s="49"/>
      <c r="B41" s="3" t="s">
        <v>85</v>
      </c>
      <c r="C41" s="66"/>
      <c r="D41" s="49" t="s">
        <v>83</v>
      </c>
      <c r="E41" s="49" t="s">
        <v>86</v>
      </c>
      <c r="F41" s="9" t="s">
        <v>147</v>
      </c>
      <c r="G41" s="49">
        <v>17697</v>
      </c>
      <c r="H41" s="49">
        <v>4.34</v>
      </c>
      <c r="I41" s="49">
        <v>2.34</v>
      </c>
      <c r="J41" s="51">
        <f t="shared" si="5"/>
        <v>179723.65319999997</v>
      </c>
      <c r="K41" s="51">
        <v>25</v>
      </c>
      <c r="L41" s="51">
        <f>J41*0.25</f>
        <v>44930.91329999999</v>
      </c>
      <c r="M41" s="4">
        <v>20</v>
      </c>
      <c r="N41" s="16">
        <f>G41*M41/100</f>
        <v>3539.4</v>
      </c>
      <c r="O41" s="49">
        <v>100</v>
      </c>
      <c r="P41" s="51">
        <f t="shared" si="10"/>
        <v>17697</v>
      </c>
      <c r="Q41" s="51">
        <f>(J41+L41)*0.1</f>
        <v>22465.456649999996</v>
      </c>
      <c r="R41" s="51">
        <f>J41+N41+P41+Q41+L41</f>
        <v>268356.42315</v>
      </c>
      <c r="S41" s="60">
        <v>0.25</v>
      </c>
      <c r="T41" s="51">
        <f t="shared" si="9"/>
        <v>67089.1057875</v>
      </c>
    </row>
    <row r="42" spans="1:20" ht="12.75">
      <c r="A42" s="49"/>
      <c r="B42" s="3"/>
      <c r="C42" s="4"/>
      <c r="D42" s="4"/>
      <c r="E42" s="49"/>
      <c r="F42" s="13"/>
      <c r="G42" s="4"/>
      <c r="H42" s="49"/>
      <c r="I42" s="49"/>
      <c r="J42" s="51"/>
      <c r="K42" s="51"/>
      <c r="L42" s="51"/>
      <c r="M42" s="4"/>
      <c r="N42" s="4"/>
      <c r="O42" s="49"/>
      <c r="P42" s="49"/>
      <c r="Q42" s="51"/>
      <c r="R42" s="51"/>
      <c r="S42" s="54">
        <f>SUM(S29:S41)</f>
        <v>6.25</v>
      </c>
      <c r="T42" s="52">
        <f>SUM(T29:T41)</f>
        <v>1476697.6285875002</v>
      </c>
    </row>
    <row r="43" spans="1:20" ht="12.75">
      <c r="A43" s="49"/>
      <c r="B43" s="3" t="s">
        <v>1</v>
      </c>
      <c r="C43" s="4"/>
      <c r="D43" s="4"/>
      <c r="E43" s="49"/>
      <c r="F43" s="13"/>
      <c r="G43" s="4"/>
      <c r="H43" s="49"/>
      <c r="I43" s="49"/>
      <c r="J43" s="51"/>
      <c r="K43" s="51"/>
      <c r="L43" s="51"/>
      <c r="M43" s="4"/>
      <c r="N43" s="4"/>
      <c r="O43" s="49"/>
      <c r="P43" s="49"/>
      <c r="Q43" s="51"/>
      <c r="R43" s="51"/>
      <c r="S43" s="13"/>
      <c r="T43" s="51"/>
    </row>
    <row r="44" spans="1:20" ht="12.75">
      <c r="A44" s="49"/>
      <c r="B44" s="3" t="s">
        <v>21</v>
      </c>
      <c r="C44" s="3"/>
      <c r="D44" s="4"/>
      <c r="E44" s="49">
        <v>4</v>
      </c>
      <c r="F44" s="13"/>
      <c r="G44" s="4">
        <v>17697</v>
      </c>
      <c r="H44" s="49">
        <v>2.89</v>
      </c>
      <c r="I44" s="49">
        <v>1.6</v>
      </c>
      <c r="J44" s="51">
        <f aca="true" t="shared" si="11" ref="J44:J50">G44*H44*I44</f>
        <v>81830.92800000001</v>
      </c>
      <c r="K44" s="51"/>
      <c r="L44" s="51"/>
      <c r="M44" s="4"/>
      <c r="N44" s="4"/>
      <c r="O44" s="49"/>
      <c r="P44" s="49"/>
      <c r="Q44" s="51">
        <f aca="true" t="shared" si="12" ref="Q44:Q50">(J44+L44)*0.1</f>
        <v>8183.092800000002</v>
      </c>
      <c r="R44" s="51">
        <f aca="true" t="shared" si="13" ref="R44:R50">J44+N44+P44+Q44+L44</f>
        <v>90014.02080000001</v>
      </c>
      <c r="S44" s="13">
        <v>1</v>
      </c>
      <c r="T44" s="51">
        <f aca="true" t="shared" si="14" ref="T44:T50">R44*S44</f>
        <v>90014.02080000001</v>
      </c>
    </row>
    <row r="45" spans="1:20" ht="12.75">
      <c r="A45" s="49"/>
      <c r="B45" s="3" t="s">
        <v>21</v>
      </c>
      <c r="C45" s="3"/>
      <c r="D45" s="4"/>
      <c r="E45" s="49">
        <v>4</v>
      </c>
      <c r="F45" s="13"/>
      <c r="G45" s="4">
        <v>17697</v>
      </c>
      <c r="H45" s="49">
        <v>2.89</v>
      </c>
      <c r="I45" s="49">
        <v>1.6</v>
      </c>
      <c r="J45" s="51">
        <f t="shared" si="11"/>
        <v>81830.92800000001</v>
      </c>
      <c r="K45" s="51"/>
      <c r="L45" s="51"/>
      <c r="M45" s="4"/>
      <c r="N45" s="4"/>
      <c r="O45" s="49"/>
      <c r="P45" s="49"/>
      <c r="Q45" s="51">
        <f t="shared" si="12"/>
        <v>8183.092800000002</v>
      </c>
      <c r="R45" s="51">
        <f t="shared" si="13"/>
        <v>90014.02080000001</v>
      </c>
      <c r="S45" s="13">
        <v>1</v>
      </c>
      <c r="T45" s="51">
        <f t="shared" si="14"/>
        <v>90014.02080000001</v>
      </c>
    </row>
    <row r="46" spans="1:20" ht="12.75">
      <c r="A46" s="49"/>
      <c r="B46" s="3" t="s">
        <v>21</v>
      </c>
      <c r="C46" s="3"/>
      <c r="D46" s="4"/>
      <c r="E46" s="49">
        <v>4</v>
      </c>
      <c r="F46" s="13"/>
      <c r="G46" s="4">
        <v>17697</v>
      </c>
      <c r="H46" s="49">
        <v>2.89</v>
      </c>
      <c r="I46" s="49">
        <v>1.6</v>
      </c>
      <c r="J46" s="51">
        <f t="shared" si="11"/>
        <v>81830.92800000001</v>
      </c>
      <c r="K46" s="51"/>
      <c r="L46" s="51"/>
      <c r="M46" s="4"/>
      <c r="N46" s="4"/>
      <c r="O46" s="49"/>
      <c r="P46" s="49"/>
      <c r="Q46" s="51">
        <f t="shared" si="12"/>
        <v>8183.092800000002</v>
      </c>
      <c r="R46" s="51">
        <f t="shared" si="13"/>
        <v>90014.02080000001</v>
      </c>
      <c r="S46" s="13">
        <v>1</v>
      </c>
      <c r="T46" s="51">
        <f t="shared" si="14"/>
        <v>90014.02080000001</v>
      </c>
    </row>
    <row r="47" spans="1:20" ht="12.75">
      <c r="A47" s="49"/>
      <c r="B47" s="3" t="s">
        <v>40</v>
      </c>
      <c r="C47" s="7"/>
      <c r="D47" s="13"/>
      <c r="E47" s="49">
        <v>4</v>
      </c>
      <c r="F47" s="13"/>
      <c r="G47" s="4">
        <v>17697</v>
      </c>
      <c r="H47" s="49">
        <v>2.89</v>
      </c>
      <c r="I47" s="49">
        <v>1.6</v>
      </c>
      <c r="J47" s="51">
        <f t="shared" si="11"/>
        <v>81830.92800000001</v>
      </c>
      <c r="K47" s="51"/>
      <c r="L47" s="51"/>
      <c r="M47" s="4"/>
      <c r="N47" s="4"/>
      <c r="O47" s="49"/>
      <c r="P47" s="49"/>
      <c r="Q47" s="51">
        <f t="shared" si="12"/>
        <v>8183.092800000002</v>
      </c>
      <c r="R47" s="51">
        <f t="shared" si="13"/>
        <v>90014.02080000001</v>
      </c>
      <c r="S47" s="60">
        <v>1</v>
      </c>
      <c r="T47" s="51">
        <f t="shared" si="14"/>
        <v>90014.02080000001</v>
      </c>
    </row>
    <row r="48" spans="1:20" ht="12.75">
      <c r="A48" s="49"/>
      <c r="B48" s="3" t="s">
        <v>21</v>
      </c>
      <c r="C48" s="3"/>
      <c r="D48" s="13"/>
      <c r="E48" s="49">
        <v>4</v>
      </c>
      <c r="F48" s="13"/>
      <c r="G48" s="4">
        <v>17697</v>
      </c>
      <c r="H48" s="49">
        <v>2.89</v>
      </c>
      <c r="I48" s="49">
        <v>1.6</v>
      </c>
      <c r="J48" s="51">
        <f t="shared" si="11"/>
        <v>81830.92800000001</v>
      </c>
      <c r="K48" s="51"/>
      <c r="L48" s="51"/>
      <c r="M48" s="4"/>
      <c r="N48" s="4"/>
      <c r="O48" s="49"/>
      <c r="P48" s="49"/>
      <c r="Q48" s="51">
        <f t="shared" si="12"/>
        <v>8183.092800000002</v>
      </c>
      <c r="R48" s="51">
        <f t="shared" si="13"/>
        <v>90014.02080000001</v>
      </c>
      <c r="S48" s="13">
        <v>0.75</v>
      </c>
      <c r="T48" s="51">
        <f t="shared" si="14"/>
        <v>67510.51560000001</v>
      </c>
    </row>
    <row r="49" spans="1:20" ht="12.75">
      <c r="A49" s="49"/>
      <c r="B49" s="3" t="s">
        <v>15</v>
      </c>
      <c r="C49" s="3"/>
      <c r="D49" s="3"/>
      <c r="E49" s="49">
        <v>4</v>
      </c>
      <c r="F49" s="13"/>
      <c r="G49" s="4">
        <v>17697</v>
      </c>
      <c r="H49" s="49">
        <v>2.89</v>
      </c>
      <c r="I49" s="49">
        <v>1.6</v>
      </c>
      <c r="J49" s="51">
        <f t="shared" si="11"/>
        <v>81830.92800000001</v>
      </c>
      <c r="K49" s="51"/>
      <c r="L49" s="51"/>
      <c r="M49" s="4"/>
      <c r="N49" s="4"/>
      <c r="O49" s="49"/>
      <c r="P49" s="49"/>
      <c r="Q49" s="51">
        <f t="shared" si="12"/>
        <v>8183.092800000002</v>
      </c>
      <c r="R49" s="51">
        <f t="shared" si="13"/>
        <v>90014.02080000001</v>
      </c>
      <c r="S49" s="13">
        <v>1</v>
      </c>
      <c r="T49" s="51">
        <f t="shared" si="14"/>
        <v>90014.02080000001</v>
      </c>
    </row>
    <row r="50" spans="1:20" ht="12.75">
      <c r="A50" s="49"/>
      <c r="B50" s="3" t="s">
        <v>112</v>
      </c>
      <c r="C50" s="3"/>
      <c r="D50" s="3"/>
      <c r="E50" s="49">
        <v>5</v>
      </c>
      <c r="F50" s="13"/>
      <c r="G50" s="4">
        <v>17697</v>
      </c>
      <c r="H50" s="49">
        <v>2.92</v>
      </c>
      <c r="I50" s="49">
        <v>1.6</v>
      </c>
      <c r="J50" s="51">
        <f t="shared" si="11"/>
        <v>82680.384</v>
      </c>
      <c r="K50" s="51"/>
      <c r="L50" s="51"/>
      <c r="M50" s="4"/>
      <c r="N50" s="4"/>
      <c r="O50" s="49"/>
      <c r="P50" s="49"/>
      <c r="Q50" s="51">
        <f t="shared" si="12"/>
        <v>8268.038400000001</v>
      </c>
      <c r="R50" s="51">
        <f t="shared" si="13"/>
        <v>90948.42240000001</v>
      </c>
      <c r="S50" s="13">
        <v>0.5</v>
      </c>
      <c r="T50" s="51">
        <f t="shared" si="14"/>
        <v>45474.211200000005</v>
      </c>
    </row>
    <row r="51" spans="1:20" ht="12.75">
      <c r="A51" s="4"/>
      <c r="C51" s="4"/>
      <c r="D51" s="4"/>
      <c r="E51" s="4"/>
      <c r="F51" s="49"/>
      <c r="G51" s="4"/>
      <c r="H51" s="4"/>
      <c r="I51" s="4"/>
      <c r="J51" s="4"/>
      <c r="K51" s="4"/>
      <c r="L51" s="4"/>
      <c r="M51" s="4"/>
      <c r="N51" s="4"/>
      <c r="O51" s="49"/>
      <c r="P51" s="49"/>
      <c r="Q51" s="49"/>
      <c r="R51" s="49"/>
      <c r="S51" s="13">
        <f>SUM(S44:S50)</f>
        <v>6.25</v>
      </c>
      <c r="T51" s="52">
        <f>SUM(T44:T50)</f>
        <v>563054.8308</v>
      </c>
    </row>
    <row r="52" spans="1:20" ht="12.75">
      <c r="A52" s="4"/>
      <c r="B52" s="3" t="s">
        <v>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6">
        <f>S27+S42+S51</f>
        <v>15.75</v>
      </c>
      <c r="T52" s="17">
        <f>T27+T42+T51</f>
        <v>3340482.4018125003</v>
      </c>
    </row>
  </sheetData>
  <sheetProtection/>
  <mergeCells count="22">
    <mergeCell ref="C6:O6"/>
    <mergeCell ref="C7:O7"/>
    <mergeCell ref="C9:O9"/>
    <mergeCell ref="G12:G15"/>
    <mergeCell ref="H12:H15"/>
    <mergeCell ref="J12:R12"/>
    <mergeCell ref="J13:J15"/>
    <mergeCell ref="F12:F15"/>
    <mergeCell ref="I12:I15"/>
    <mergeCell ref="A12:A15"/>
    <mergeCell ref="B12:B15"/>
    <mergeCell ref="C12:C15"/>
    <mergeCell ref="D12:D15"/>
    <mergeCell ref="E12:E15"/>
    <mergeCell ref="O14:P14"/>
    <mergeCell ref="T12:T15"/>
    <mergeCell ref="K13:R13"/>
    <mergeCell ref="K14:L14"/>
    <mergeCell ref="M14:N14"/>
    <mergeCell ref="Q14:Q15"/>
    <mergeCell ref="R14:R15"/>
    <mergeCell ref="S12:S15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colBreaks count="1" manualBreakCount="1">
    <brk id="20" max="1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4"/>
  <sheetViews>
    <sheetView view="pageBreakPreview" zoomScale="106" zoomScaleSheetLayoutView="106" zoomScalePageLayoutView="0" workbookViewId="0" topLeftCell="A1">
      <selection activeCell="Z11" sqref="Z11"/>
    </sheetView>
  </sheetViews>
  <sheetFormatPr defaultColWidth="9.00390625" defaultRowHeight="12.75"/>
  <cols>
    <col min="1" max="1" width="5.75390625" style="1" customWidth="1"/>
    <col min="2" max="2" width="22.875" style="1" customWidth="1"/>
    <col min="3" max="3" width="18.625" style="1" customWidth="1"/>
    <col min="4" max="4" width="8.25390625" style="1" customWidth="1"/>
    <col min="5" max="5" width="8.875" style="1" customWidth="1"/>
    <col min="6" max="6" width="10.625" style="1" customWidth="1"/>
    <col min="7" max="7" width="7.00390625" style="1" customWidth="1"/>
    <col min="8" max="9" width="6.125" style="1" customWidth="1"/>
    <col min="10" max="10" width="11.75390625" style="1" customWidth="1"/>
    <col min="11" max="11" width="6.875" style="1" customWidth="1"/>
    <col min="12" max="12" width="11.75390625" style="1" customWidth="1"/>
    <col min="13" max="13" width="5.875" style="1" hidden="1" customWidth="1"/>
    <col min="14" max="14" width="8.125" style="1" hidden="1" customWidth="1"/>
    <col min="15" max="15" width="6.375" style="1" customWidth="1"/>
    <col min="16" max="16" width="7.875" style="1" customWidth="1"/>
    <col min="17" max="17" width="9.25390625" style="1" bestFit="1" customWidth="1"/>
    <col min="18" max="18" width="10.00390625" style="1" bestFit="1" customWidth="1"/>
    <col min="19" max="19" width="10.625" style="1" customWidth="1"/>
    <col min="20" max="20" width="11.375" style="1" customWidth="1"/>
    <col min="21" max="16384" width="9.125" style="1" customWidth="1"/>
  </cols>
  <sheetData>
    <row r="1" spans="3:12" ht="15.75">
      <c r="C1" s="11" t="s">
        <v>93</v>
      </c>
      <c r="D1" s="11"/>
      <c r="E1" s="11"/>
      <c r="F1" s="11"/>
      <c r="G1" s="11"/>
      <c r="H1" s="11"/>
      <c r="I1" s="11"/>
      <c r="J1" s="11"/>
      <c r="K1" s="11"/>
      <c r="L1" s="11"/>
    </row>
    <row r="2" spans="3:12" ht="15.75">
      <c r="C2" s="104" t="s">
        <v>124</v>
      </c>
      <c r="D2" s="104"/>
      <c r="E2" s="104"/>
      <c r="F2" s="104"/>
      <c r="G2" s="104"/>
      <c r="H2" s="104"/>
      <c r="I2" s="104"/>
      <c r="J2" s="104"/>
      <c r="K2" s="18"/>
      <c r="L2" s="18"/>
    </row>
    <row r="3" spans="3:12" ht="15.75">
      <c r="C3" s="105" t="s">
        <v>70</v>
      </c>
      <c r="D3" s="105"/>
      <c r="E3" s="105"/>
      <c r="F3" s="105"/>
      <c r="G3" s="105"/>
      <c r="H3" s="105"/>
      <c r="I3" s="105"/>
      <c r="J3" s="105"/>
      <c r="K3" s="19"/>
      <c r="L3" s="19"/>
    </row>
    <row r="6" spans="1:117" ht="12.75" customHeight="1">
      <c r="A6" s="93" t="s">
        <v>43</v>
      </c>
      <c r="B6" s="93" t="s">
        <v>44</v>
      </c>
      <c r="C6" s="93" t="s">
        <v>45</v>
      </c>
      <c r="D6" s="93" t="s">
        <v>26</v>
      </c>
      <c r="E6" s="100" t="s">
        <v>46</v>
      </c>
      <c r="F6" s="93" t="s">
        <v>47</v>
      </c>
      <c r="G6" s="100" t="s">
        <v>48</v>
      </c>
      <c r="H6" s="106" t="s">
        <v>49</v>
      </c>
      <c r="I6" s="106" t="s">
        <v>105</v>
      </c>
      <c r="J6" s="84" t="s">
        <v>50</v>
      </c>
      <c r="K6" s="85"/>
      <c r="L6" s="85"/>
      <c r="M6" s="85"/>
      <c r="N6" s="85"/>
      <c r="O6" s="85"/>
      <c r="P6" s="85"/>
      <c r="Q6" s="85"/>
      <c r="R6" s="86"/>
      <c r="S6" s="81" t="s">
        <v>51</v>
      </c>
      <c r="T6" s="87" t="s">
        <v>52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</row>
    <row r="7" spans="1:117" ht="12.75" customHeight="1">
      <c r="A7" s="94"/>
      <c r="B7" s="94"/>
      <c r="C7" s="94"/>
      <c r="D7" s="94"/>
      <c r="E7" s="101"/>
      <c r="F7" s="94"/>
      <c r="G7" s="101"/>
      <c r="H7" s="98"/>
      <c r="I7" s="98"/>
      <c r="J7" s="87" t="s">
        <v>53</v>
      </c>
      <c r="K7" s="107"/>
      <c r="L7" s="108"/>
      <c r="M7" s="108"/>
      <c r="N7" s="108"/>
      <c r="O7" s="108"/>
      <c r="P7" s="108"/>
      <c r="Q7" s="108"/>
      <c r="R7" s="109"/>
      <c r="S7" s="82"/>
      <c r="T7" s="88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</row>
    <row r="8" spans="1:117" ht="36.75" customHeight="1">
      <c r="A8" s="94"/>
      <c r="B8" s="94"/>
      <c r="C8" s="94"/>
      <c r="D8" s="94"/>
      <c r="E8" s="100"/>
      <c r="F8" s="94"/>
      <c r="G8" s="100"/>
      <c r="H8" s="98"/>
      <c r="I8" s="98"/>
      <c r="J8" s="88"/>
      <c r="K8" s="96" t="s">
        <v>71</v>
      </c>
      <c r="L8" s="97"/>
      <c r="M8" s="102" t="s">
        <v>54</v>
      </c>
      <c r="N8" s="103"/>
      <c r="O8" s="96" t="s">
        <v>77</v>
      </c>
      <c r="P8" s="97"/>
      <c r="Q8" s="88" t="s">
        <v>56</v>
      </c>
      <c r="R8" s="98" t="s">
        <v>57</v>
      </c>
      <c r="S8" s="82"/>
      <c r="T8" s="88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</row>
    <row r="9" spans="1:117" ht="33.75" customHeight="1">
      <c r="A9" s="95"/>
      <c r="B9" s="95"/>
      <c r="C9" s="95"/>
      <c r="D9" s="95"/>
      <c r="E9" s="100"/>
      <c r="F9" s="95"/>
      <c r="G9" s="100"/>
      <c r="H9" s="99"/>
      <c r="I9" s="99"/>
      <c r="J9" s="89"/>
      <c r="K9" s="20" t="s">
        <v>59</v>
      </c>
      <c r="L9" s="20" t="s">
        <v>58</v>
      </c>
      <c r="M9" s="20" t="s">
        <v>59</v>
      </c>
      <c r="N9" s="20" t="s">
        <v>58</v>
      </c>
      <c r="O9" s="20" t="s">
        <v>59</v>
      </c>
      <c r="P9" s="20" t="s">
        <v>58</v>
      </c>
      <c r="Q9" s="89"/>
      <c r="R9" s="99"/>
      <c r="S9" s="83"/>
      <c r="T9" s="89"/>
      <c r="U9" s="22"/>
      <c r="V9" s="22"/>
      <c r="W9" s="22"/>
      <c r="X9" s="22"/>
      <c r="Y9" s="22"/>
      <c r="Z9" s="22"/>
      <c r="AA9" s="22"/>
      <c r="AB9" s="22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60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</row>
    <row r="10" spans="1:20" ht="12.75">
      <c r="A10" s="49"/>
      <c r="B10" s="5" t="s">
        <v>16</v>
      </c>
      <c r="C10" s="2"/>
      <c r="D10" s="2"/>
      <c r="E10" s="49"/>
      <c r="F10" s="9"/>
      <c r="G10" s="4"/>
      <c r="H10" s="49"/>
      <c r="I10" s="49"/>
      <c r="J10" s="51"/>
      <c r="K10" s="51"/>
      <c r="L10" s="51"/>
      <c r="M10" s="4"/>
      <c r="N10" s="4"/>
      <c r="O10" s="49"/>
      <c r="P10" s="49"/>
      <c r="Q10" s="51"/>
      <c r="R10" s="51"/>
      <c r="S10" s="13"/>
      <c r="T10" s="51"/>
    </row>
    <row r="11" spans="1:20" ht="12.75">
      <c r="A11" s="49"/>
      <c r="B11" s="3" t="s">
        <v>22</v>
      </c>
      <c r="C11" s="3"/>
      <c r="D11" s="3"/>
      <c r="E11" s="49" t="s">
        <v>73</v>
      </c>
      <c r="F11" s="9" t="s">
        <v>138</v>
      </c>
      <c r="G11" s="4">
        <v>17697</v>
      </c>
      <c r="H11" s="49">
        <v>6.22</v>
      </c>
      <c r="I11" s="49">
        <v>3.42</v>
      </c>
      <c r="J11" s="70">
        <f>G11*H11*I11</f>
        <v>376457.6628</v>
      </c>
      <c r="K11" s="70">
        <v>25</v>
      </c>
      <c r="L11" s="70">
        <f>J11*0.25</f>
        <v>94114.4157</v>
      </c>
      <c r="M11" s="71"/>
      <c r="N11" s="71"/>
      <c r="O11" s="70"/>
      <c r="P11" s="70"/>
      <c r="Q11" s="70">
        <f>(J11+L11)*0.1</f>
        <v>47057.207850000006</v>
      </c>
      <c r="R11" s="70">
        <f aca="true" t="shared" si="0" ref="R11:R20">J11+N11+P11+Q11+L11</f>
        <v>517629.28635</v>
      </c>
      <c r="S11" s="74">
        <v>1</v>
      </c>
      <c r="T11" s="70">
        <f aca="true" t="shared" si="1" ref="T11:T21">R11*S11</f>
        <v>517629.28635</v>
      </c>
    </row>
    <row r="12" spans="1:20" ht="12.75">
      <c r="A12" s="49"/>
      <c r="B12" s="3" t="s">
        <v>24</v>
      </c>
      <c r="C12" s="3"/>
      <c r="D12" s="3"/>
      <c r="E12" s="49" t="s">
        <v>74</v>
      </c>
      <c r="F12" s="9" t="s">
        <v>139</v>
      </c>
      <c r="G12" s="4">
        <v>17697</v>
      </c>
      <c r="H12" s="50">
        <v>5.91</v>
      </c>
      <c r="I12" s="50">
        <v>3.42</v>
      </c>
      <c r="J12" s="70">
        <f>G12*H12*I12</f>
        <v>357695.30340000003</v>
      </c>
      <c r="K12" s="70">
        <v>25</v>
      </c>
      <c r="L12" s="70">
        <f>J12*0.25</f>
        <v>89423.82585000001</v>
      </c>
      <c r="M12" s="71"/>
      <c r="N12" s="71"/>
      <c r="O12" s="70"/>
      <c r="P12" s="70"/>
      <c r="Q12" s="70">
        <f>(J12+L12)*0.1</f>
        <v>44711.91292500001</v>
      </c>
      <c r="R12" s="70">
        <f t="shared" si="0"/>
        <v>491831.04217500007</v>
      </c>
      <c r="S12" s="75">
        <v>0.75</v>
      </c>
      <c r="T12" s="70">
        <f t="shared" si="1"/>
        <v>368873.28163125005</v>
      </c>
    </row>
    <row r="13" spans="1:20" ht="12.75">
      <c r="A13" s="49"/>
      <c r="B13" s="3" t="s">
        <v>96</v>
      </c>
      <c r="C13" s="3"/>
      <c r="D13" s="3"/>
      <c r="E13" s="49" t="s">
        <v>75</v>
      </c>
      <c r="F13" s="9" t="s">
        <v>140</v>
      </c>
      <c r="G13" s="4">
        <v>17697</v>
      </c>
      <c r="H13" s="49">
        <v>4.21</v>
      </c>
      <c r="I13" s="49">
        <v>3.42</v>
      </c>
      <c r="J13" s="70">
        <f>G13*H13*I13</f>
        <v>254804.94539999997</v>
      </c>
      <c r="K13" s="70">
        <v>25</v>
      </c>
      <c r="L13" s="70">
        <f>J13*0.25</f>
        <v>63701.23634999999</v>
      </c>
      <c r="M13" s="71"/>
      <c r="N13" s="71"/>
      <c r="O13" s="70"/>
      <c r="P13" s="70"/>
      <c r="Q13" s="70">
        <f>(J13+L13)*0.1</f>
        <v>31850.618175</v>
      </c>
      <c r="R13" s="70">
        <f t="shared" si="0"/>
        <v>350356.79992499994</v>
      </c>
      <c r="S13" s="75">
        <v>0.75</v>
      </c>
      <c r="T13" s="70">
        <f t="shared" si="1"/>
        <v>262767.59994374996</v>
      </c>
    </row>
    <row r="14" spans="1:20" ht="12.75">
      <c r="A14" s="49"/>
      <c r="B14" s="3"/>
      <c r="C14" s="3"/>
      <c r="D14" s="3"/>
      <c r="E14" s="49"/>
      <c r="F14" s="13"/>
      <c r="G14" s="4"/>
      <c r="H14" s="49"/>
      <c r="I14" s="49"/>
      <c r="J14" s="70"/>
      <c r="K14" s="70"/>
      <c r="L14" s="70"/>
      <c r="M14" s="71"/>
      <c r="N14" s="71"/>
      <c r="O14" s="70"/>
      <c r="P14" s="70"/>
      <c r="Q14" s="70"/>
      <c r="R14" s="70"/>
      <c r="S14" s="74">
        <f>SUM(S11:S13)</f>
        <v>2.5</v>
      </c>
      <c r="T14" s="72">
        <f>SUM(T11:T13)</f>
        <v>1149270.1679250002</v>
      </c>
    </row>
    <row r="15" spans="1:20" ht="12.75">
      <c r="A15" s="49"/>
      <c r="B15" s="3"/>
      <c r="C15" s="3"/>
      <c r="D15" s="3"/>
      <c r="E15" s="49"/>
      <c r="F15" s="13"/>
      <c r="G15" s="4"/>
      <c r="H15" s="49"/>
      <c r="I15" s="49"/>
      <c r="J15" s="70"/>
      <c r="K15" s="70"/>
      <c r="L15" s="70"/>
      <c r="M15" s="71"/>
      <c r="N15" s="71"/>
      <c r="O15" s="70"/>
      <c r="P15" s="70"/>
      <c r="Q15" s="70"/>
      <c r="R15" s="70"/>
      <c r="S15" s="72"/>
      <c r="T15" s="70"/>
    </row>
    <row r="16" spans="1:20" ht="12.75">
      <c r="A16" s="49"/>
      <c r="B16" s="3" t="s">
        <v>0</v>
      </c>
      <c r="C16" s="4"/>
      <c r="D16" s="4"/>
      <c r="E16" s="49"/>
      <c r="F16" s="13"/>
      <c r="G16" s="4"/>
      <c r="H16" s="49"/>
      <c r="I16" s="49"/>
      <c r="J16" s="70"/>
      <c r="K16" s="70"/>
      <c r="L16" s="70"/>
      <c r="M16" s="71"/>
      <c r="N16" s="71"/>
      <c r="O16" s="70"/>
      <c r="P16" s="70"/>
      <c r="Q16" s="70"/>
      <c r="R16" s="70"/>
      <c r="S16" s="72"/>
      <c r="T16" s="70"/>
    </row>
    <row r="17" spans="1:20" ht="12.75">
      <c r="A17" s="49"/>
      <c r="B17" s="3" t="s">
        <v>25</v>
      </c>
      <c r="C17" s="3"/>
      <c r="D17" s="13" t="s">
        <v>83</v>
      </c>
      <c r="E17" s="49" t="s">
        <v>86</v>
      </c>
      <c r="F17" s="9" t="s">
        <v>141</v>
      </c>
      <c r="G17" s="4">
        <v>17697</v>
      </c>
      <c r="H17" s="49">
        <v>4.53</v>
      </c>
      <c r="I17" s="49">
        <v>2.34</v>
      </c>
      <c r="J17" s="70">
        <f>G17*H17*I17</f>
        <v>187591.7394</v>
      </c>
      <c r="K17" s="70">
        <v>25</v>
      </c>
      <c r="L17" s="70">
        <f>J17*0.25</f>
        <v>46897.93485</v>
      </c>
      <c r="M17" s="71"/>
      <c r="N17" s="71"/>
      <c r="O17" s="70">
        <v>30</v>
      </c>
      <c r="P17" s="70">
        <f>G17*O17/100</f>
        <v>5309.1</v>
      </c>
      <c r="Q17" s="70">
        <f>(J17+L17)*0.1</f>
        <v>23448.967425</v>
      </c>
      <c r="R17" s="70">
        <f t="shared" si="0"/>
        <v>263247.741675</v>
      </c>
      <c r="S17" s="72">
        <v>1</v>
      </c>
      <c r="T17" s="70">
        <f t="shared" si="1"/>
        <v>263247.741675</v>
      </c>
    </row>
    <row r="18" spans="1:20" ht="12.75">
      <c r="A18" s="49"/>
      <c r="B18" s="3" t="s">
        <v>72</v>
      </c>
      <c r="C18" s="3"/>
      <c r="D18" s="13">
        <v>2</v>
      </c>
      <c r="E18" s="49" t="s">
        <v>101</v>
      </c>
      <c r="F18" s="9" t="s">
        <v>142</v>
      </c>
      <c r="G18" s="4">
        <v>17697</v>
      </c>
      <c r="H18" s="49">
        <v>4.22</v>
      </c>
      <c r="I18" s="49">
        <v>2.34</v>
      </c>
      <c r="J18" s="70">
        <f>G18*H18*I18</f>
        <v>174754.3356</v>
      </c>
      <c r="K18" s="70">
        <v>25</v>
      </c>
      <c r="L18" s="70">
        <f>J18*0.25</f>
        <v>43688.5839</v>
      </c>
      <c r="M18" s="71"/>
      <c r="N18" s="71"/>
      <c r="O18" s="70"/>
      <c r="P18" s="70"/>
      <c r="Q18" s="70">
        <f>(J18+L18)*0.1</f>
        <v>21844.29195</v>
      </c>
      <c r="R18" s="70">
        <f t="shared" si="0"/>
        <v>240287.21144999997</v>
      </c>
      <c r="S18" s="75">
        <v>0.75</v>
      </c>
      <c r="T18" s="70">
        <f t="shared" si="1"/>
        <v>180215.4085875</v>
      </c>
    </row>
    <row r="19" spans="1:20" ht="12.75">
      <c r="A19" s="49"/>
      <c r="B19" s="3" t="s">
        <v>30</v>
      </c>
      <c r="C19" s="3"/>
      <c r="D19" s="13">
        <v>1</v>
      </c>
      <c r="E19" s="49" t="s">
        <v>103</v>
      </c>
      <c r="F19" s="9" t="s">
        <v>143</v>
      </c>
      <c r="G19" s="4">
        <v>17697</v>
      </c>
      <c r="H19" s="49">
        <v>4.41</v>
      </c>
      <c r="I19" s="49">
        <v>2.34</v>
      </c>
      <c r="J19" s="70">
        <f>G19*H19*I19</f>
        <v>182622.4218</v>
      </c>
      <c r="K19" s="70">
        <v>25</v>
      </c>
      <c r="L19" s="70">
        <f>J19*0.25</f>
        <v>45655.60545</v>
      </c>
      <c r="M19" s="71"/>
      <c r="N19" s="71"/>
      <c r="O19" s="70"/>
      <c r="P19" s="70"/>
      <c r="Q19" s="70">
        <f>(J19+L19)*0.1</f>
        <v>22827.802725</v>
      </c>
      <c r="R19" s="70">
        <f t="shared" si="0"/>
        <v>251105.82997500003</v>
      </c>
      <c r="S19" s="72">
        <v>0.75</v>
      </c>
      <c r="T19" s="70">
        <f t="shared" si="1"/>
        <v>188329.37248125003</v>
      </c>
    </row>
    <row r="20" spans="1:20" ht="12.75">
      <c r="A20" s="49"/>
      <c r="B20" s="3" t="s">
        <v>29</v>
      </c>
      <c r="C20" s="3"/>
      <c r="D20" s="13">
        <v>1</v>
      </c>
      <c r="E20" s="49" t="s">
        <v>103</v>
      </c>
      <c r="F20" s="9" t="s">
        <v>143</v>
      </c>
      <c r="G20" s="4">
        <v>17697</v>
      </c>
      <c r="H20" s="49">
        <v>4.41</v>
      </c>
      <c r="I20" s="49">
        <v>2.34</v>
      </c>
      <c r="J20" s="70">
        <f>G20*H20*I20</f>
        <v>182622.4218</v>
      </c>
      <c r="K20" s="70">
        <v>25</v>
      </c>
      <c r="L20" s="70">
        <f>J20*0.25</f>
        <v>45655.60545</v>
      </c>
      <c r="M20" s="71"/>
      <c r="N20" s="71"/>
      <c r="O20" s="70"/>
      <c r="P20" s="70"/>
      <c r="Q20" s="70">
        <f>(J20+L20)*0.1</f>
        <v>22827.802725</v>
      </c>
      <c r="R20" s="70">
        <f t="shared" si="0"/>
        <v>251105.82997500003</v>
      </c>
      <c r="S20" s="75">
        <v>0.25</v>
      </c>
      <c r="T20" s="70">
        <f t="shared" si="1"/>
        <v>62776.45749375001</v>
      </c>
    </row>
    <row r="21" spans="1:20" ht="12.75">
      <c r="A21" s="49"/>
      <c r="B21" s="3" t="s">
        <v>106</v>
      </c>
      <c r="C21" s="3"/>
      <c r="D21" s="13"/>
      <c r="E21" s="49" t="s">
        <v>76</v>
      </c>
      <c r="F21" s="9" t="s">
        <v>144</v>
      </c>
      <c r="G21" s="4">
        <v>17697</v>
      </c>
      <c r="H21" s="49">
        <v>3.73</v>
      </c>
      <c r="I21" s="49">
        <v>2.34</v>
      </c>
      <c r="J21" s="70">
        <f>G21*H21*I21</f>
        <v>154462.95539999998</v>
      </c>
      <c r="K21" s="70">
        <v>25</v>
      </c>
      <c r="L21" s="70">
        <f>J21*0.25</f>
        <v>38615.738849999994</v>
      </c>
      <c r="M21" s="71"/>
      <c r="N21" s="71"/>
      <c r="O21" s="70"/>
      <c r="P21" s="70"/>
      <c r="Q21" s="70">
        <f>(J21+L21)*0.1</f>
        <v>19307.869424999997</v>
      </c>
      <c r="R21" s="70">
        <f>J21+N21+P21+Q21+L21</f>
        <v>212386.56367499995</v>
      </c>
      <c r="S21" s="72">
        <v>1</v>
      </c>
      <c r="T21" s="70">
        <f t="shared" si="1"/>
        <v>212386.56367499995</v>
      </c>
    </row>
    <row r="22" spans="1:20" ht="12.75">
      <c r="A22" s="49"/>
      <c r="B22" s="3"/>
      <c r="C22" s="3"/>
      <c r="D22" s="3"/>
      <c r="E22" s="49"/>
      <c r="F22" s="13"/>
      <c r="G22" s="4"/>
      <c r="H22" s="49"/>
      <c r="I22" s="49"/>
      <c r="J22" s="70"/>
      <c r="K22" s="70"/>
      <c r="L22" s="70"/>
      <c r="M22" s="71"/>
      <c r="N22" s="71"/>
      <c r="O22" s="70"/>
      <c r="P22" s="70"/>
      <c r="Q22" s="70"/>
      <c r="R22" s="70"/>
      <c r="S22" s="75">
        <f>SUM(S17:S21)</f>
        <v>3.75</v>
      </c>
      <c r="T22" s="72">
        <f>SUM(T17:T21)</f>
        <v>906955.5439125</v>
      </c>
    </row>
    <row r="23" spans="1:20" ht="12.75">
      <c r="A23" s="49"/>
      <c r="B23" s="3"/>
      <c r="C23" s="3"/>
      <c r="D23" s="3"/>
      <c r="E23" s="49"/>
      <c r="F23" s="13"/>
      <c r="G23" s="4"/>
      <c r="H23" s="49"/>
      <c r="I23" s="49"/>
      <c r="J23" s="70"/>
      <c r="K23" s="70"/>
      <c r="L23" s="70"/>
      <c r="M23" s="71"/>
      <c r="N23" s="71"/>
      <c r="O23" s="70"/>
      <c r="P23" s="70"/>
      <c r="Q23" s="70"/>
      <c r="R23" s="70"/>
      <c r="S23" s="72"/>
      <c r="T23" s="70"/>
    </row>
    <row r="24" spans="1:20" ht="12.75">
      <c r="A24" s="4"/>
      <c r="B24" s="3" t="s">
        <v>5</v>
      </c>
      <c r="C24" s="4"/>
      <c r="D24" s="4"/>
      <c r="E24" s="4"/>
      <c r="F24" s="49"/>
      <c r="G24" s="4"/>
      <c r="H24" s="4"/>
      <c r="I24" s="4"/>
      <c r="J24" s="71"/>
      <c r="K24" s="71"/>
      <c r="L24" s="71"/>
      <c r="M24" s="71"/>
      <c r="N24" s="71"/>
      <c r="O24" s="70"/>
      <c r="P24" s="70"/>
      <c r="Q24" s="70"/>
      <c r="R24" s="70"/>
      <c r="S24" s="75">
        <f>S14+S22</f>
        <v>6.25</v>
      </c>
      <c r="T24" s="72">
        <f>T14+T22</f>
        <v>2056225.7118375003</v>
      </c>
    </row>
  </sheetData>
  <sheetProtection/>
  <mergeCells count="21">
    <mergeCell ref="G6:G9"/>
    <mergeCell ref="H6:H9"/>
    <mergeCell ref="Q8:Q9"/>
    <mergeCell ref="R8:R9"/>
    <mergeCell ref="C2:J2"/>
    <mergeCell ref="C3:J3"/>
    <mergeCell ref="I6:I9"/>
    <mergeCell ref="A6:A9"/>
    <mergeCell ref="B6:B9"/>
    <mergeCell ref="C6:C9"/>
    <mergeCell ref="D6:D9"/>
    <mergeCell ref="E6:E9"/>
    <mergeCell ref="F6:F9"/>
    <mergeCell ref="J6:R6"/>
    <mergeCell ref="S6:S9"/>
    <mergeCell ref="T6:T9"/>
    <mergeCell ref="J7:J9"/>
    <mergeCell ref="K7:R7"/>
    <mergeCell ref="K8:L8"/>
    <mergeCell ref="M8:N8"/>
    <mergeCell ref="O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K27"/>
  <sheetViews>
    <sheetView view="pageBreakPreview" zoomScale="98" zoomScaleSheetLayoutView="98" zoomScalePageLayoutView="0" workbookViewId="0" topLeftCell="A1">
      <selection activeCell="X14" sqref="X14"/>
    </sheetView>
  </sheetViews>
  <sheetFormatPr defaultColWidth="9.00390625" defaultRowHeight="12.75"/>
  <cols>
    <col min="1" max="1" width="3.25390625" style="1" customWidth="1"/>
    <col min="2" max="2" width="23.625" style="1" customWidth="1"/>
    <col min="3" max="3" width="15.375" style="1" customWidth="1"/>
    <col min="4" max="4" width="8.875" style="1" customWidth="1"/>
    <col min="5" max="5" width="7.625" style="1" customWidth="1"/>
    <col min="6" max="6" width="9.375" style="1" customWidth="1"/>
    <col min="7" max="7" width="7.75390625" style="1" customWidth="1"/>
    <col min="8" max="9" width="7.00390625" style="1" customWidth="1"/>
    <col min="10" max="10" width="7.25390625" style="1" customWidth="1"/>
    <col min="11" max="11" width="6.125" style="1" customWidth="1"/>
    <col min="12" max="14" width="7.375" style="1" customWidth="1"/>
    <col min="15" max="15" width="7.75390625" style="1" customWidth="1"/>
    <col min="16" max="16" width="6.75390625" style="1" customWidth="1"/>
    <col min="17" max="17" width="11.00390625" style="1" customWidth="1"/>
    <col min="18" max="19" width="9.125" style="1" customWidth="1"/>
    <col min="20" max="20" width="11.75390625" style="1" customWidth="1"/>
    <col min="21" max="16384" width="9.125" style="1" customWidth="1"/>
  </cols>
  <sheetData>
    <row r="1" spans="18:20" ht="24" customHeight="1">
      <c r="R1" s="11"/>
      <c r="S1" s="11"/>
      <c r="T1" s="11"/>
    </row>
    <row r="2" ht="13.5" customHeight="1"/>
    <row r="3" spans="3:14" ht="15.75">
      <c r="C3" s="104" t="s">
        <v>93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3:14" ht="15.75">
      <c r="C4" s="104" t="s">
        <v>151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3:14" ht="15.75">
      <c r="C5" s="105" t="s">
        <v>91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15" ht="12.75" customHeight="1">
      <c r="A7" s="93" t="s">
        <v>43</v>
      </c>
      <c r="B7" s="93" t="s">
        <v>44</v>
      </c>
      <c r="C7" s="93" t="s">
        <v>45</v>
      </c>
      <c r="D7" s="93" t="s">
        <v>26</v>
      </c>
      <c r="E7" s="100" t="s">
        <v>46</v>
      </c>
      <c r="F7" s="93" t="s">
        <v>47</v>
      </c>
      <c r="G7" s="100" t="s">
        <v>48</v>
      </c>
      <c r="H7" s="106" t="s">
        <v>49</v>
      </c>
      <c r="I7" s="106" t="s">
        <v>105</v>
      </c>
      <c r="J7" s="84" t="s">
        <v>50</v>
      </c>
      <c r="K7" s="85"/>
      <c r="L7" s="85"/>
      <c r="M7" s="85"/>
      <c r="N7" s="85"/>
      <c r="O7" s="85"/>
      <c r="P7" s="85"/>
      <c r="Q7" s="85"/>
      <c r="R7" s="86"/>
      <c r="S7" s="81" t="s">
        <v>84</v>
      </c>
      <c r="T7" s="87" t="s">
        <v>52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1:115" ht="12.75" customHeight="1">
      <c r="A8" s="94"/>
      <c r="B8" s="94"/>
      <c r="C8" s="94"/>
      <c r="D8" s="94"/>
      <c r="E8" s="101"/>
      <c r="F8" s="94"/>
      <c r="G8" s="101"/>
      <c r="H8" s="98"/>
      <c r="I8" s="98"/>
      <c r="J8" s="87" t="s">
        <v>53</v>
      </c>
      <c r="K8" s="107"/>
      <c r="L8" s="108"/>
      <c r="M8" s="108"/>
      <c r="N8" s="108"/>
      <c r="O8" s="108"/>
      <c r="P8" s="108"/>
      <c r="Q8" s="108"/>
      <c r="R8" s="109"/>
      <c r="S8" s="82"/>
      <c r="T8" s="88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1:115" ht="51" customHeight="1">
      <c r="A9" s="94"/>
      <c r="B9" s="94"/>
      <c r="C9" s="94"/>
      <c r="D9" s="94"/>
      <c r="E9" s="100"/>
      <c r="F9" s="94"/>
      <c r="G9" s="100"/>
      <c r="H9" s="98"/>
      <c r="I9" s="98"/>
      <c r="J9" s="88"/>
      <c r="K9" s="96" t="s">
        <v>71</v>
      </c>
      <c r="L9" s="97"/>
      <c r="M9" s="102" t="s">
        <v>87</v>
      </c>
      <c r="N9" s="103"/>
      <c r="O9" s="102" t="s">
        <v>55</v>
      </c>
      <c r="P9" s="103"/>
      <c r="Q9" s="88" t="s">
        <v>56</v>
      </c>
      <c r="R9" s="98" t="s">
        <v>57</v>
      </c>
      <c r="S9" s="82"/>
      <c r="T9" s="8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1:115" ht="33.75" customHeight="1">
      <c r="A10" s="95"/>
      <c r="B10" s="95"/>
      <c r="C10" s="95"/>
      <c r="D10" s="95"/>
      <c r="E10" s="100"/>
      <c r="F10" s="95"/>
      <c r="G10" s="100"/>
      <c r="H10" s="99"/>
      <c r="I10" s="99"/>
      <c r="J10" s="89"/>
      <c r="K10" s="20" t="s">
        <v>59</v>
      </c>
      <c r="L10" s="20" t="s">
        <v>58</v>
      </c>
      <c r="M10" s="20" t="s">
        <v>59</v>
      </c>
      <c r="N10" s="20" t="s">
        <v>58</v>
      </c>
      <c r="O10" s="20" t="s">
        <v>59</v>
      </c>
      <c r="P10" s="20" t="s">
        <v>58</v>
      </c>
      <c r="Q10" s="89"/>
      <c r="R10" s="99"/>
      <c r="S10" s="83"/>
      <c r="T10" s="89"/>
      <c r="U10" s="22"/>
      <c r="V10" s="22"/>
      <c r="W10" s="22"/>
      <c r="X10" s="22"/>
      <c r="Y10" s="22"/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60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1:20" ht="12.75">
      <c r="A11" s="49"/>
      <c r="B11" s="3" t="s">
        <v>0</v>
      </c>
      <c r="C11" s="4"/>
      <c r="D11" s="4"/>
      <c r="E11" s="49"/>
      <c r="F11" s="13"/>
      <c r="G11" s="4"/>
      <c r="H11" s="49"/>
      <c r="I11" s="49"/>
      <c r="J11" s="51"/>
      <c r="K11" s="51"/>
      <c r="L11" s="51"/>
      <c r="M11" s="4"/>
      <c r="N11" s="4"/>
      <c r="O11" s="49"/>
      <c r="P11" s="49"/>
      <c r="Q11" s="51"/>
      <c r="R11" s="51"/>
      <c r="S11" s="13"/>
      <c r="T11" s="51"/>
    </row>
    <row r="12" spans="1:20" ht="15">
      <c r="A12" s="49"/>
      <c r="B12" s="3" t="s">
        <v>95</v>
      </c>
      <c r="C12" s="63"/>
      <c r="D12" s="49"/>
      <c r="E12" s="49" t="s">
        <v>76</v>
      </c>
      <c r="F12" s="9" t="s">
        <v>152</v>
      </c>
      <c r="G12" s="49">
        <v>17697</v>
      </c>
      <c r="H12" s="49">
        <v>3.41</v>
      </c>
      <c r="I12" s="49">
        <v>2.34</v>
      </c>
      <c r="J12" s="51">
        <f>G12*H12*I12</f>
        <v>141211.4418</v>
      </c>
      <c r="K12" s="51">
        <v>25</v>
      </c>
      <c r="L12" s="51">
        <f>J12*0.25</f>
        <v>35302.86045</v>
      </c>
      <c r="M12" s="4"/>
      <c r="N12" s="16"/>
      <c r="O12" s="49"/>
      <c r="P12" s="49"/>
      <c r="Q12" s="51">
        <f>(J12+L12)*0.1</f>
        <v>17651.430225</v>
      </c>
      <c r="R12" s="51">
        <f>J12+N12+Q12+L12</f>
        <v>194165.732475</v>
      </c>
      <c r="S12" s="13">
        <v>0.75</v>
      </c>
      <c r="T12" s="51">
        <f>R12*S12</f>
        <v>145624.29935625</v>
      </c>
    </row>
    <row r="13" spans="1:20" ht="15">
      <c r="A13" s="49"/>
      <c r="B13" s="3" t="s">
        <v>95</v>
      </c>
      <c r="C13" s="63"/>
      <c r="D13" s="49"/>
      <c r="E13" s="49" t="s">
        <v>76</v>
      </c>
      <c r="F13" s="9" t="s">
        <v>152</v>
      </c>
      <c r="G13" s="49">
        <v>17697</v>
      </c>
      <c r="H13" s="49">
        <v>3.41</v>
      </c>
      <c r="I13" s="49">
        <v>2.34</v>
      </c>
      <c r="J13" s="51">
        <f>G13*H13*I13</f>
        <v>141211.4418</v>
      </c>
      <c r="K13" s="51">
        <v>25</v>
      </c>
      <c r="L13" s="51">
        <f>J13*0.25</f>
        <v>35302.86045</v>
      </c>
      <c r="M13" s="4"/>
      <c r="N13" s="16"/>
      <c r="O13" s="49"/>
      <c r="P13" s="49"/>
      <c r="Q13" s="51">
        <f>(J13+L13)*0.1</f>
        <v>17651.430225</v>
      </c>
      <c r="R13" s="51">
        <f>J13+N13+Q13+L13</f>
        <v>194165.732475</v>
      </c>
      <c r="S13" s="13">
        <v>0.75</v>
      </c>
      <c r="T13" s="51">
        <f>R13*S13</f>
        <v>145624.29935625</v>
      </c>
    </row>
    <row r="14" spans="1:20" ht="12.75">
      <c r="A14" s="49"/>
      <c r="B14" s="3" t="s">
        <v>95</v>
      </c>
      <c r="C14" s="64"/>
      <c r="D14" s="49">
        <v>1</v>
      </c>
      <c r="E14" s="49" t="s">
        <v>103</v>
      </c>
      <c r="F14" s="9" t="s">
        <v>153</v>
      </c>
      <c r="G14" s="49">
        <v>17697</v>
      </c>
      <c r="H14" s="49">
        <v>4.19</v>
      </c>
      <c r="I14" s="49">
        <v>2.34</v>
      </c>
      <c r="J14" s="51">
        <f>G14*H14*I14</f>
        <v>173512.0062</v>
      </c>
      <c r="K14" s="51">
        <v>25</v>
      </c>
      <c r="L14" s="51">
        <f>J14*0.25</f>
        <v>43378.00155</v>
      </c>
      <c r="M14" s="4"/>
      <c r="N14" s="16"/>
      <c r="O14" s="49"/>
      <c r="P14" s="49"/>
      <c r="Q14" s="51">
        <f>(J14+L14)*0.1</f>
        <v>21689.000775</v>
      </c>
      <c r="R14" s="51">
        <f>J14+N14+Q14+L14</f>
        <v>238579.008525</v>
      </c>
      <c r="S14" s="13">
        <v>0.75</v>
      </c>
      <c r="T14" s="51">
        <f>R14*S14</f>
        <v>178934.25639375002</v>
      </c>
    </row>
    <row r="15" spans="1:20" ht="12.75">
      <c r="A15" s="49"/>
      <c r="B15" s="3" t="s">
        <v>95</v>
      </c>
      <c r="C15" s="64"/>
      <c r="D15" s="49"/>
      <c r="E15" s="49" t="s">
        <v>76</v>
      </c>
      <c r="F15" s="9" t="s">
        <v>154</v>
      </c>
      <c r="G15" s="49">
        <v>17697</v>
      </c>
      <c r="H15" s="49">
        <v>3.53</v>
      </c>
      <c r="I15" s="49">
        <v>2.34</v>
      </c>
      <c r="J15" s="51">
        <f>G15*H15*I15</f>
        <v>146180.75939999998</v>
      </c>
      <c r="K15" s="51">
        <v>25</v>
      </c>
      <c r="L15" s="51">
        <f>J15*0.25</f>
        <v>36545.189849999995</v>
      </c>
      <c r="M15" s="4"/>
      <c r="N15" s="16"/>
      <c r="O15" s="49"/>
      <c r="P15" s="49"/>
      <c r="Q15" s="51">
        <f>(J15+L15)*0.1</f>
        <v>18272.594924999998</v>
      </c>
      <c r="R15" s="51">
        <f>J15+N15+Q15+L15</f>
        <v>200998.54417499996</v>
      </c>
      <c r="S15" s="13">
        <v>0.75</v>
      </c>
      <c r="T15" s="51">
        <f>R15*S15</f>
        <v>150748.90813124998</v>
      </c>
    </row>
    <row r="16" spans="1:20" ht="12.75">
      <c r="A16" s="49"/>
      <c r="B16" s="3"/>
      <c r="C16" s="64"/>
      <c r="D16" s="49"/>
      <c r="E16" s="49"/>
      <c r="F16" s="9"/>
      <c r="G16" s="49"/>
      <c r="H16" s="49"/>
      <c r="I16" s="49"/>
      <c r="J16" s="51"/>
      <c r="K16" s="51"/>
      <c r="L16" s="51"/>
      <c r="M16" s="4"/>
      <c r="N16" s="16"/>
      <c r="O16" s="49"/>
      <c r="P16" s="49"/>
      <c r="Q16" s="51"/>
      <c r="R16" s="51"/>
      <c r="S16" s="13">
        <f>SUM(S12:S15)</f>
        <v>3</v>
      </c>
      <c r="T16" s="52">
        <f>SUM(T12:T15)</f>
        <v>620931.7632375</v>
      </c>
    </row>
    <row r="17" spans="1:20" ht="12.75">
      <c r="A17" s="49"/>
      <c r="B17" s="3" t="s">
        <v>1</v>
      </c>
      <c r="C17" s="64"/>
      <c r="D17" s="4"/>
      <c r="E17" s="49"/>
      <c r="F17" s="13"/>
      <c r="G17" s="4"/>
      <c r="H17" s="49"/>
      <c r="I17" s="49"/>
      <c r="J17" s="51"/>
      <c r="K17" s="51"/>
      <c r="L17" s="51"/>
      <c r="M17" s="4"/>
      <c r="N17" s="4"/>
      <c r="O17" s="49"/>
      <c r="P17" s="49"/>
      <c r="Q17" s="51"/>
      <c r="R17" s="51"/>
      <c r="S17" s="13"/>
      <c r="T17" s="51"/>
    </row>
    <row r="18" spans="1:20" ht="12.75">
      <c r="A18" s="49"/>
      <c r="B18" s="3" t="s">
        <v>88</v>
      </c>
      <c r="C18" s="64"/>
      <c r="D18" s="4"/>
      <c r="E18" s="49">
        <v>4</v>
      </c>
      <c r="F18" s="13"/>
      <c r="G18" s="4">
        <v>17697</v>
      </c>
      <c r="H18" s="49">
        <v>2.89</v>
      </c>
      <c r="I18" s="49">
        <v>1.6</v>
      </c>
      <c r="J18" s="51">
        <f>G18*H18*I18</f>
        <v>81830.92800000001</v>
      </c>
      <c r="K18" s="51"/>
      <c r="L18" s="51"/>
      <c r="M18" s="4"/>
      <c r="N18" s="4"/>
      <c r="O18" s="49"/>
      <c r="P18" s="49"/>
      <c r="Q18" s="51">
        <f>(J18+L18)*0.1</f>
        <v>8183.092800000002</v>
      </c>
      <c r="R18" s="51">
        <f>J18+N18+Q18+L18</f>
        <v>90014.02080000001</v>
      </c>
      <c r="S18" s="13">
        <v>1</v>
      </c>
      <c r="T18" s="51">
        <f>R18*S18</f>
        <v>90014.02080000001</v>
      </c>
    </row>
    <row r="19" spans="1:20" ht="12.75">
      <c r="A19" s="49"/>
      <c r="B19" s="3"/>
      <c r="C19" s="64"/>
      <c r="D19" s="4"/>
      <c r="E19" s="49"/>
      <c r="F19" s="13"/>
      <c r="G19" s="4"/>
      <c r="H19" s="49"/>
      <c r="I19" s="49"/>
      <c r="J19" s="51"/>
      <c r="K19" s="51"/>
      <c r="L19" s="51"/>
      <c r="M19" s="4"/>
      <c r="N19" s="4"/>
      <c r="O19" s="49"/>
      <c r="P19" s="49"/>
      <c r="Q19" s="51"/>
      <c r="R19" s="51"/>
      <c r="S19" s="52">
        <f>SUM(S18)</f>
        <v>1</v>
      </c>
      <c r="T19" s="52">
        <f>SUM(T18)</f>
        <v>90014.02080000001</v>
      </c>
    </row>
    <row r="20" spans="1:20" ht="12.75">
      <c r="A20" s="49"/>
      <c r="B20" s="3" t="s">
        <v>92</v>
      </c>
      <c r="C20" s="64"/>
      <c r="D20" s="4"/>
      <c r="E20" s="49"/>
      <c r="F20" s="13"/>
      <c r="G20" s="4"/>
      <c r="H20" s="49"/>
      <c r="I20" s="49"/>
      <c r="J20" s="51"/>
      <c r="K20" s="51"/>
      <c r="L20" s="51"/>
      <c r="M20" s="4"/>
      <c r="N20" s="4"/>
      <c r="O20" s="49"/>
      <c r="P20" s="49"/>
      <c r="Q20" s="51"/>
      <c r="R20" s="51"/>
      <c r="S20" s="13"/>
      <c r="T20" s="51"/>
    </row>
    <row r="21" spans="1:20" ht="12.75">
      <c r="A21" s="49"/>
      <c r="B21" s="3" t="s">
        <v>89</v>
      </c>
      <c r="C21" s="64"/>
      <c r="D21" s="49">
        <v>1</v>
      </c>
      <c r="E21" s="49">
        <v>4</v>
      </c>
      <c r="F21" s="13"/>
      <c r="G21" s="4">
        <v>17697</v>
      </c>
      <c r="H21" s="49">
        <v>2.89</v>
      </c>
      <c r="I21" s="49">
        <v>1.45</v>
      </c>
      <c r="J21" s="51">
        <f>G21*H21*I21</f>
        <v>74159.2785</v>
      </c>
      <c r="K21" s="51"/>
      <c r="L21" s="51"/>
      <c r="M21" s="4"/>
      <c r="N21" s="16"/>
      <c r="O21" s="49">
        <v>35</v>
      </c>
      <c r="P21" s="51">
        <f>O21*G21/100</f>
        <v>6193.95</v>
      </c>
      <c r="Q21" s="51">
        <f>(J21+L21)*0.1</f>
        <v>7415.92785</v>
      </c>
      <c r="R21" s="51">
        <f>J21+N21+Q21+L21+P21</f>
        <v>87769.15634999999</v>
      </c>
      <c r="S21" s="13">
        <v>0.75</v>
      </c>
      <c r="T21" s="51">
        <f>R21*S21</f>
        <v>65826.86726249999</v>
      </c>
    </row>
    <row r="22" spans="1:20" ht="12.75">
      <c r="A22" s="49"/>
      <c r="B22" s="3" t="s">
        <v>89</v>
      </c>
      <c r="C22" s="64"/>
      <c r="D22" s="49">
        <v>1</v>
      </c>
      <c r="E22" s="49">
        <v>4</v>
      </c>
      <c r="F22" s="13"/>
      <c r="G22" s="4">
        <v>17697</v>
      </c>
      <c r="H22" s="49">
        <v>2.89</v>
      </c>
      <c r="I22" s="49">
        <v>1.45</v>
      </c>
      <c r="J22" s="51">
        <f>G22*H22*I22</f>
        <v>74159.2785</v>
      </c>
      <c r="K22" s="51"/>
      <c r="L22" s="51"/>
      <c r="M22" s="4"/>
      <c r="N22" s="16"/>
      <c r="O22" s="49">
        <v>35</v>
      </c>
      <c r="P22" s="51">
        <f>O22*G22/100</f>
        <v>6193.95</v>
      </c>
      <c r="Q22" s="51">
        <f>(J22+L22)*0.1</f>
        <v>7415.92785</v>
      </c>
      <c r="R22" s="51">
        <f>J22+N22+Q22+L22+P22</f>
        <v>87769.15634999999</v>
      </c>
      <c r="S22" s="13">
        <v>0.75</v>
      </c>
      <c r="T22" s="51">
        <f>R22*S22</f>
        <v>65826.86726249999</v>
      </c>
    </row>
    <row r="23" spans="1:20" ht="12.75">
      <c r="A23" s="49"/>
      <c r="B23" s="3" t="s">
        <v>89</v>
      </c>
      <c r="C23" s="64"/>
      <c r="D23" s="49">
        <v>2</v>
      </c>
      <c r="E23" s="49">
        <v>4</v>
      </c>
      <c r="F23" s="13"/>
      <c r="G23" s="4">
        <v>17697</v>
      </c>
      <c r="H23" s="49">
        <v>2.89</v>
      </c>
      <c r="I23" s="49">
        <v>1.45</v>
      </c>
      <c r="J23" s="51">
        <f>G23*H23*I23</f>
        <v>74159.2785</v>
      </c>
      <c r="K23" s="51"/>
      <c r="L23" s="51"/>
      <c r="M23" s="4"/>
      <c r="N23" s="16"/>
      <c r="O23" s="49">
        <v>20</v>
      </c>
      <c r="P23" s="51">
        <f>O23*G23/100</f>
        <v>3539.4</v>
      </c>
      <c r="Q23" s="51">
        <f>(J23+L23)*0.1</f>
        <v>7415.92785</v>
      </c>
      <c r="R23" s="51">
        <f>J23+N23+Q23+L23+P23</f>
        <v>85114.60634999999</v>
      </c>
      <c r="S23" s="13">
        <v>0.75</v>
      </c>
      <c r="T23" s="51">
        <f>R23*S23</f>
        <v>63835.95476249999</v>
      </c>
    </row>
    <row r="24" spans="1:20" ht="12.75">
      <c r="A24" s="49"/>
      <c r="B24" s="3" t="s">
        <v>89</v>
      </c>
      <c r="C24" s="64"/>
      <c r="D24" s="68">
        <v>2</v>
      </c>
      <c r="E24" s="49">
        <v>4</v>
      </c>
      <c r="F24" s="13"/>
      <c r="G24" s="4">
        <v>17697</v>
      </c>
      <c r="H24" s="49">
        <v>2.89</v>
      </c>
      <c r="I24" s="49">
        <v>1.45</v>
      </c>
      <c r="J24" s="51">
        <f>G24*H24*I24</f>
        <v>74159.2785</v>
      </c>
      <c r="K24" s="51"/>
      <c r="L24" s="51"/>
      <c r="M24" s="4"/>
      <c r="N24" s="16"/>
      <c r="O24" s="49">
        <v>20</v>
      </c>
      <c r="P24" s="51">
        <f>O24*G24/100</f>
        <v>3539.4</v>
      </c>
      <c r="Q24" s="51">
        <f>(J24+L24)*0.1</f>
        <v>7415.92785</v>
      </c>
      <c r="R24" s="51">
        <f>J24+N24+Q24+L24+P24</f>
        <v>85114.60634999999</v>
      </c>
      <c r="S24" s="13">
        <v>0.75</v>
      </c>
      <c r="T24" s="51">
        <f>R24*S24</f>
        <v>63835.95476249999</v>
      </c>
    </row>
    <row r="25" spans="1:20" ht="12.75">
      <c r="A25" s="4"/>
      <c r="B25" s="4"/>
      <c r="C25" s="4"/>
      <c r="D25" s="4"/>
      <c r="E25" s="4"/>
      <c r="F25" s="49"/>
      <c r="G25" s="4"/>
      <c r="H25" s="4"/>
      <c r="I25" s="4"/>
      <c r="J25" s="4"/>
      <c r="K25" s="4"/>
      <c r="L25" s="4"/>
      <c r="M25" s="4"/>
      <c r="N25" s="4"/>
      <c r="O25" s="49"/>
      <c r="P25" s="49"/>
      <c r="Q25" s="49"/>
      <c r="R25" s="49"/>
      <c r="S25" s="13">
        <f>SUM(S21:S24)</f>
        <v>3</v>
      </c>
      <c r="T25" s="52">
        <f>SUM(T21:T24)</f>
        <v>259325.64404999994</v>
      </c>
    </row>
    <row r="26" spans="1:20" ht="12.75">
      <c r="A26" s="4"/>
      <c r="B26" s="4"/>
      <c r="C26" s="4"/>
      <c r="D26" s="4"/>
      <c r="E26" s="4"/>
      <c r="F26" s="49"/>
      <c r="G26" s="4"/>
      <c r="H26" s="4"/>
      <c r="I26" s="4"/>
      <c r="J26" s="4"/>
      <c r="K26" s="4"/>
      <c r="L26" s="4"/>
      <c r="M26" s="4"/>
      <c r="N26" s="4"/>
      <c r="O26" s="49"/>
      <c r="P26" s="49"/>
      <c r="Q26" s="49"/>
      <c r="R26" s="49"/>
      <c r="S26" s="13"/>
      <c r="T26" s="52"/>
    </row>
    <row r="27" spans="1:20" ht="12.75">
      <c r="A27" s="4"/>
      <c r="B27" s="3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>S19+S25+S16</f>
        <v>7</v>
      </c>
      <c r="T27" s="58">
        <f>T19+T25+T16</f>
        <v>970271.4280874999</v>
      </c>
    </row>
  </sheetData>
  <sheetProtection/>
  <mergeCells count="23">
    <mergeCell ref="C3:N3"/>
    <mergeCell ref="C4:N4"/>
    <mergeCell ref="C5:N5"/>
    <mergeCell ref="C6:N6"/>
    <mergeCell ref="S7:S10"/>
    <mergeCell ref="T7:T10"/>
    <mergeCell ref="J8:J10"/>
    <mergeCell ref="G7:G10"/>
    <mergeCell ref="A7:A10"/>
    <mergeCell ref="B7:B10"/>
    <mergeCell ref="C7:C10"/>
    <mergeCell ref="D7:D10"/>
    <mergeCell ref="E7:E10"/>
    <mergeCell ref="F7:F10"/>
    <mergeCell ref="H7:H10"/>
    <mergeCell ref="J7:R7"/>
    <mergeCell ref="K8:R8"/>
    <mergeCell ref="K9:L9"/>
    <mergeCell ref="M9:N9"/>
    <mergeCell ref="O9:P9"/>
    <mergeCell ref="Q9:Q10"/>
    <mergeCell ref="R9:R10"/>
    <mergeCell ref="I7:I10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4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12.75"/>
  <cols>
    <col min="1" max="1" width="3.25390625" style="1" customWidth="1"/>
    <col min="2" max="2" width="23.625" style="1" customWidth="1"/>
    <col min="3" max="3" width="15.375" style="1" customWidth="1"/>
    <col min="4" max="4" width="8.875" style="1" customWidth="1"/>
    <col min="5" max="5" width="7.625" style="1" customWidth="1"/>
    <col min="6" max="6" width="9.375" style="1" customWidth="1"/>
    <col min="7" max="7" width="7.75390625" style="1" customWidth="1"/>
    <col min="8" max="9" width="7.00390625" style="1" customWidth="1"/>
    <col min="10" max="10" width="7.25390625" style="1" customWidth="1"/>
    <col min="11" max="11" width="6.125" style="1" customWidth="1"/>
    <col min="12" max="16" width="7.375" style="1" customWidth="1"/>
    <col min="17" max="17" width="7.75390625" style="1" customWidth="1"/>
    <col min="18" max="18" width="6.75390625" style="1" customWidth="1"/>
    <col min="19" max="19" width="11.00390625" style="1" customWidth="1"/>
    <col min="20" max="21" width="9.125" style="1" customWidth="1"/>
    <col min="22" max="22" width="11.75390625" style="1" customWidth="1"/>
    <col min="23" max="16384" width="9.125" style="1" customWidth="1"/>
  </cols>
  <sheetData>
    <row r="1" spans="20:22" ht="24" customHeight="1">
      <c r="T1" s="11"/>
      <c r="U1" s="11"/>
      <c r="V1" s="11"/>
    </row>
    <row r="2" ht="13.5" customHeight="1"/>
    <row r="3" spans="3:16" ht="15.75">
      <c r="C3" s="104" t="s">
        <v>93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8"/>
      <c r="P3" s="18"/>
    </row>
    <row r="4" spans="3:16" ht="15.75">
      <c r="C4" s="104" t="s">
        <v>155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8"/>
      <c r="P4" s="18"/>
    </row>
    <row r="5" spans="3:16" ht="15.75">
      <c r="C5" s="105" t="s">
        <v>104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9"/>
      <c r="P5" s="19"/>
    </row>
    <row r="6" spans="3:16" ht="15.75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62"/>
      <c r="P6" s="62"/>
    </row>
    <row r="7" spans="1:117" ht="12.75" customHeight="1">
      <c r="A7" s="93" t="s">
        <v>43</v>
      </c>
      <c r="B7" s="93" t="s">
        <v>44</v>
      </c>
      <c r="C7" s="93" t="s">
        <v>45</v>
      </c>
      <c r="D7" s="93" t="s">
        <v>26</v>
      </c>
      <c r="E7" s="100" t="s">
        <v>46</v>
      </c>
      <c r="F7" s="93" t="s">
        <v>47</v>
      </c>
      <c r="G7" s="100" t="s">
        <v>48</v>
      </c>
      <c r="H7" s="106" t="s">
        <v>49</v>
      </c>
      <c r="I7" s="106" t="s">
        <v>105</v>
      </c>
      <c r="J7" s="84" t="s">
        <v>50</v>
      </c>
      <c r="K7" s="85"/>
      <c r="L7" s="85"/>
      <c r="M7" s="85"/>
      <c r="N7" s="85"/>
      <c r="O7" s="85"/>
      <c r="P7" s="85"/>
      <c r="Q7" s="85"/>
      <c r="R7" s="85"/>
      <c r="S7" s="85"/>
      <c r="T7" s="86"/>
      <c r="U7" s="81" t="s">
        <v>84</v>
      </c>
      <c r="V7" s="87" t="s">
        <v>52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</row>
    <row r="8" spans="1:117" ht="12.75" customHeight="1">
      <c r="A8" s="94"/>
      <c r="B8" s="94"/>
      <c r="C8" s="94"/>
      <c r="D8" s="94"/>
      <c r="E8" s="101"/>
      <c r="F8" s="94"/>
      <c r="G8" s="101"/>
      <c r="H8" s="98"/>
      <c r="I8" s="98"/>
      <c r="J8" s="87" t="s">
        <v>53</v>
      </c>
      <c r="K8" s="107"/>
      <c r="L8" s="108"/>
      <c r="M8" s="108"/>
      <c r="N8" s="108"/>
      <c r="O8" s="108"/>
      <c r="P8" s="108"/>
      <c r="Q8" s="108"/>
      <c r="R8" s="108"/>
      <c r="S8" s="108"/>
      <c r="T8" s="109"/>
      <c r="U8" s="82"/>
      <c r="V8" s="88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</row>
    <row r="9" spans="1:117" ht="51" customHeight="1">
      <c r="A9" s="94"/>
      <c r="B9" s="94"/>
      <c r="C9" s="94"/>
      <c r="D9" s="94"/>
      <c r="E9" s="100"/>
      <c r="F9" s="94"/>
      <c r="G9" s="100"/>
      <c r="H9" s="98"/>
      <c r="I9" s="98"/>
      <c r="J9" s="88"/>
      <c r="K9" s="96" t="s">
        <v>71</v>
      </c>
      <c r="L9" s="97"/>
      <c r="M9" s="102" t="s">
        <v>87</v>
      </c>
      <c r="N9" s="103"/>
      <c r="O9" s="102" t="s">
        <v>81</v>
      </c>
      <c r="P9" s="103"/>
      <c r="Q9" s="102" t="s">
        <v>55</v>
      </c>
      <c r="R9" s="103"/>
      <c r="S9" s="88" t="s">
        <v>56</v>
      </c>
      <c r="T9" s="98" t="s">
        <v>57</v>
      </c>
      <c r="U9" s="82"/>
      <c r="V9" s="88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</row>
    <row r="10" spans="1:117" ht="33.75" customHeight="1">
      <c r="A10" s="95"/>
      <c r="B10" s="95"/>
      <c r="C10" s="95"/>
      <c r="D10" s="95"/>
      <c r="E10" s="100"/>
      <c r="F10" s="95"/>
      <c r="G10" s="100"/>
      <c r="H10" s="99"/>
      <c r="I10" s="99"/>
      <c r="J10" s="89"/>
      <c r="K10" s="20" t="s">
        <v>59</v>
      </c>
      <c r="L10" s="20" t="s">
        <v>58</v>
      </c>
      <c r="M10" s="20" t="s">
        <v>59</v>
      </c>
      <c r="N10" s="20" t="s">
        <v>58</v>
      </c>
      <c r="O10" s="20" t="s">
        <v>59</v>
      </c>
      <c r="P10" s="20" t="s">
        <v>58</v>
      </c>
      <c r="Q10" s="20" t="s">
        <v>59</v>
      </c>
      <c r="R10" s="20" t="s">
        <v>58</v>
      </c>
      <c r="S10" s="89"/>
      <c r="T10" s="99"/>
      <c r="U10" s="83"/>
      <c r="V10" s="89"/>
      <c r="W10" s="22"/>
      <c r="X10" s="22"/>
      <c r="Y10" s="22"/>
      <c r="Z10" s="22"/>
      <c r="AA10" s="22"/>
      <c r="AB10" s="2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60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</row>
    <row r="11" spans="1:22" ht="12.75">
      <c r="A11" s="49"/>
      <c r="B11" s="3" t="s">
        <v>0</v>
      </c>
      <c r="C11" s="4"/>
      <c r="D11" s="4"/>
      <c r="E11" s="49"/>
      <c r="F11" s="13"/>
      <c r="G11" s="4"/>
      <c r="H11" s="49"/>
      <c r="I11" s="49"/>
      <c r="J11" s="51"/>
      <c r="K11" s="51"/>
      <c r="L11" s="51"/>
      <c r="M11" s="4"/>
      <c r="N11" s="4"/>
      <c r="O11" s="4"/>
      <c r="P11" s="4"/>
      <c r="Q11" s="49"/>
      <c r="R11" s="49"/>
      <c r="S11" s="51"/>
      <c r="T11" s="51"/>
      <c r="U11" s="13"/>
      <c r="V11" s="51"/>
    </row>
    <row r="12" spans="1:22" ht="15">
      <c r="A12" s="49"/>
      <c r="B12" s="3" t="s">
        <v>110</v>
      </c>
      <c r="C12" s="63"/>
      <c r="D12" s="49"/>
      <c r="E12" s="49" t="s">
        <v>76</v>
      </c>
      <c r="F12" s="9" t="s">
        <v>152</v>
      </c>
      <c r="G12" s="49">
        <v>17697</v>
      </c>
      <c r="H12" s="49">
        <v>3.36</v>
      </c>
      <c r="I12" s="49">
        <v>2.34</v>
      </c>
      <c r="J12" s="51">
        <f>G12*H12*I12</f>
        <v>139140.8928</v>
      </c>
      <c r="K12" s="51">
        <v>25</v>
      </c>
      <c r="L12" s="51">
        <f>J12*0.25</f>
        <v>34785.2232</v>
      </c>
      <c r="M12" s="4">
        <v>30</v>
      </c>
      <c r="N12" s="16">
        <v>5309</v>
      </c>
      <c r="O12" s="16">
        <v>120</v>
      </c>
      <c r="P12" s="16">
        <v>21236</v>
      </c>
      <c r="Q12" s="49"/>
      <c r="R12" s="49"/>
      <c r="S12" s="51">
        <f>(J12+L12)*0.1</f>
        <v>17392.6116</v>
      </c>
      <c r="T12" s="51">
        <f>J12+N12+S12+L12+P12</f>
        <v>217863.7276</v>
      </c>
      <c r="U12" s="13">
        <v>0.25</v>
      </c>
      <c r="V12" s="51">
        <f>T12*U12</f>
        <v>54465.9319</v>
      </c>
    </row>
    <row r="13" spans="1:22" ht="15">
      <c r="A13" s="49"/>
      <c r="B13" s="3" t="s">
        <v>110</v>
      </c>
      <c r="C13" s="63"/>
      <c r="D13" s="49"/>
      <c r="E13" s="49" t="s">
        <v>76</v>
      </c>
      <c r="F13" s="9" t="s">
        <v>152</v>
      </c>
      <c r="G13" s="49">
        <v>17697</v>
      </c>
      <c r="H13" s="49">
        <v>3.36</v>
      </c>
      <c r="I13" s="49">
        <v>2.34</v>
      </c>
      <c r="J13" s="51">
        <f>G13*H13*I13</f>
        <v>139140.8928</v>
      </c>
      <c r="K13" s="51">
        <v>25</v>
      </c>
      <c r="L13" s="51">
        <f>J13*0.25</f>
        <v>34785.2232</v>
      </c>
      <c r="M13" s="4">
        <v>30</v>
      </c>
      <c r="N13" s="16">
        <v>5309</v>
      </c>
      <c r="O13" s="16">
        <v>120</v>
      </c>
      <c r="P13" s="16">
        <v>21236</v>
      </c>
      <c r="Q13" s="49"/>
      <c r="R13" s="49"/>
      <c r="S13" s="51">
        <f>(J13+L13)*0.1</f>
        <v>17392.6116</v>
      </c>
      <c r="T13" s="51">
        <f>J13+N13+S13+L13+P13</f>
        <v>217863.7276</v>
      </c>
      <c r="U13" s="13">
        <v>0.25</v>
      </c>
      <c r="V13" s="51">
        <f>T13*U13</f>
        <v>54465.9319</v>
      </c>
    </row>
    <row r="14" spans="1:22" ht="12.75">
      <c r="A14" s="49"/>
      <c r="B14" s="3" t="s">
        <v>110</v>
      </c>
      <c r="C14" s="64"/>
      <c r="D14" s="49">
        <v>1</v>
      </c>
      <c r="E14" s="49" t="s">
        <v>103</v>
      </c>
      <c r="F14" s="9" t="s">
        <v>153</v>
      </c>
      <c r="G14" s="49">
        <v>17697</v>
      </c>
      <c r="H14" s="49">
        <v>4.19</v>
      </c>
      <c r="I14" s="49">
        <v>2.34</v>
      </c>
      <c r="J14" s="51">
        <f>G14*H14*I14</f>
        <v>173512.0062</v>
      </c>
      <c r="K14" s="51">
        <v>25</v>
      </c>
      <c r="L14" s="51">
        <f>J14*0.25</f>
        <v>43378.00155</v>
      </c>
      <c r="M14" s="4">
        <v>30</v>
      </c>
      <c r="N14" s="16">
        <v>5309</v>
      </c>
      <c r="O14" s="16">
        <v>120</v>
      </c>
      <c r="P14" s="16">
        <v>21236</v>
      </c>
      <c r="Q14" s="49"/>
      <c r="R14" s="49"/>
      <c r="S14" s="51">
        <f>(J14+L14)*0.1</f>
        <v>21689.000775</v>
      </c>
      <c r="T14" s="51">
        <f>J14+N14+S14+L14+P14</f>
        <v>265124.008525</v>
      </c>
      <c r="U14" s="13">
        <v>0.25</v>
      </c>
      <c r="V14" s="51">
        <f>T14*U14</f>
        <v>66281.00213125</v>
      </c>
    </row>
    <row r="15" spans="1:22" ht="12.75">
      <c r="A15" s="49"/>
      <c r="B15" s="3" t="s">
        <v>110</v>
      </c>
      <c r="C15" s="64"/>
      <c r="D15" s="49"/>
      <c r="E15" s="49" t="s">
        <v>76</v>
      </c>
      <c r="F15" s="9" t="s">
        <v>154</v>
      </c>
      <c r="G15" s="49">
        <v>17697</v>
      </c>
      <c r="H15" s="49">
        <v>3.49</v>
      </c>
      <c r="I15" s="49">
        <v>2.34</v>
      </c>
      <c r="J15" s="51">
        <f>G15*H15*I15</f>
        <v>144524.32020000002</v>
      </c>
      <c r="K15" s="51">
        <v>25</v>
      </c>
      <c r="L15" s="51">
        <f>J15*0.25</f>
        <v>36131.080050000004</v>
      </c>
      <c r="M15" s="4">
        <v>30</v>
      </c>
      <c r="N15" s="16">
        <v>5309</v>
      </c>
      <c r="O15" s="16">
        <v>120</v>
      </c>
      <c r="P15" s="16">
        <v>21236</v>
      </c>
      <c r="Q15" s="49"/>
      <c r="R15" s="49"/>
      <c r="S15" s="51">
        <f>(J15+L15)*0.1</f>
        <v>18065.540025000002</v>
      </c>
      <c r="T15" s="51">
        <f>J15+N15+S15+L15+P15</f>
        <v>225265.940275</v>
      </c>
      <c r="U15" s="13">
        <v>0.25</v>
      </c>
      <c r="V15" s="51">
        <f>T15*U15</f>
        <v>56316.48506875</v>
      </c>
    </row>
    <row r="16" spans="1:22" ht="12.75">
      <c r="A16" s="49"/>
      <c r="B16" s="3"/>
      <c r="C16" s="64"/>
      <c r="D16" s="49"/>
      <c r="E16" s="49"/>
      <c r="F16" s="9"/>
      <c r="G16" s="49"/>
      <c r="H16" s="49"/>
      <c r="I16" s="49"/>
      <c r="J16" s="51"/>
      <c r="K16" s="51"/>
      <c r="L16" s="51"/>
      <c r="M16" s="4"/>
      <c r="N16" s="16"/>
      <c r="O16" s="16"/>
      <c r="P16" s="16"/>
      <c r="Q16" s="49"/>
      <c r="R16" s="49"/>
      <c r="S16" s="51"/>
      <c r="T16" s="51"/>
      <c r="U16" s="13">
        <f>SUM(U12:U15)</f>
        <v>1</v>
      </c>
      <c r="V16" s="52">
        <f>SUM(V12:V15)</f>
        <v>231529.35100000002</v>
      </c>
    </row>
    <row r="17" spans="1:22" ht="12.75">
      <c r="A17" s="49"/>
      <c r="B17" s="3" t="s">
        <v>92</v>
      </c>
      <c r="C17" s="64"/>
      <c r="D17" s="4"/>
      <c r="E17" s="49"/>
      <c r="F17" s="13"/>
      <c r="G17" s="4"/>
      <c r="H17" s="49"/>
      <c r="I17" s="49"/>
      <c r="J17" s="51"/>
      <c r="K17" s="51"/>
      <c r="L17" s="51"/>
      <c r="M17" s="4"/>
      <c r="N17" s="4"/>
      <c r="O17" s="4"/>
      <c r="P17" s="4"/>
      <c r="Q17" s="49"/>
      <c r="R17" s="49"/>
      <c r="S17" s="51"/>
      <c r="T17" s="51"/>
      <c r="U17" s="13"/>
      <c r="V17" s="51"/>
    </row>
    <row r="18" spans="1:22" ht="12.75">
      <c r="A18" s="49"/>
      <c r="B18" s="3" t="s">
        <v>89</v>
      </c>
      <c r="C18" s="64"/>
      <c r="D18" s="49">
        <v>1</v>
      </c>
      <c r="E18" s="49">
        <v>5</v>
      </c>
      <c r="F18" s="13"/>
      <c r="G18" s="4">
        <v>17697</v>
      </c>
      <c r="H18" s="49">
        <v>2.92</v>
      </c>
      <c r="I18" s="49">
        <v>1.45</v>
      </c>
      <c r="J18" s="51">
        <f>G18*H18*I18</f>
        <v>74929.098</v>
      </c>
      <c r="K18" s="51"/>
      <c r="L18" s="51"/>
      <c r="M18" s="4">
        <v>30</v>
      </c>
      <c r="N18" s="16">
        <v>5309</v>
      </c>
      <c r="O18" s="16">
        <v>100</v>
      </c>
      <c r="P18" s="16">
        <v>17697</v>
      </c>
      <c r="Q18" s="49">
        <v>35</v>
      </c>
      <c r="R18" s="51">
        <f>Q18*G18/100</f>
        <v>6193.95</v>
      </c>
      <c r="S18" s="51">
        <f>(J18+L18)*0.1</f>
        <v>7492.9098</v>
      </c>
      <c r="T18" s="51">
        <f>J18+N18+S18+L18+P18+R18</f>
        <v>111621.95779999999</v>
      </c>
      <c r="U18" s="13">
        <v>0.25</v>
      </c>
      <c r="V18" s="51">
        <f>T18*U18</f>
        <v>27905.489449999997</v>
      </c>
    </row>
    <row r="19" spans="1:22" ht="12.75">
      <c r="A19" s="49"/>
      <c r="B19" s="3" t="s">
        <v>89</v>
      </c>
      <c r="C19" s="64"/>
      <c r="D19" s="49">
        <v>1</v>
      </c>
      <c r="E19" s="49">
        <v>5</v>
      </c>
      <c r="F19" s="13"/>
      <c r="G19" s="4">
        <v>17697</v>
      </c>
      <c r="H19" s="49">
        <v>2.92</v>
      </c>
      <c r="I19" s="49">
        <v>1.45</v>
      </c>
      <c r="J19" s="51">
        <f>G19*H19*I19</f>
        <v>74929.098</v>
      </c>
      <c r="K19" s="51"/>
      <c r="L19" s="51"/>
      <c r="M19" s="4">
        <v>30</v>
      </c>
      <c r="N19" s="16">
        <v>5309</v>
      </c>
      <c r="O19" s="16">
        <v>100</v>
      </c>
      <c r="P19" s="16">
        <v>17697</v>
      </c>
      <c r="Q19" s="49">
        <v>35</v>
      </c>
      <c r="R19" s="51">
        <f>Q19*G19/100</f>
        <v>6193.95</v>
      </c>
      <c r="S19" s="51">
        <f>(J19+L19)*0.1</f>
        <v>7492.9098</v>
      </c>
      <c r="T19" s="51">
        <f>J19+N19+S19+L19+P19+R19</f>
        <v>111621.95779999999</v>
      </c>
      <c r="U19" s="13">
        <v>0.25</v>
      </c>
      <c r="V19" s="51">
        <f>T19*U19</f>
        <v>27905.489449999997</v>
      </c>
    </row>
    <row r="20" spans="1:22" ht="12.75">
      <c r="A20" s="49"/>
      <c r="B20" s="3" t="s">
        <v>89</v>
      </c>
      <c r="C20" s="64"/>
      <c r="D20" s="49">
        <v>2</v>
      </c>
      <c r="E20" s="49">
        <v>5</v>
      </c>
      <c r="F20" s="13"/>
      <c r="G20" s="4">
        <v>17697</v>
      </c>
      <c r="H20" s="49">
        <v>2.92</v>
      </c>
      <c r="I20" s="49">
        <v>1.45</v>
      </c>
      <c r="J20" s="51">
        <f>G20*H20*I20</f>
        <v>74929.098</v>
      </c>
      <c r="K20" s="51"/>
      <c r="L20" s="51"/>
      <c r="M20" s="4">
        <v>30</v>
      </c>
      <c r="N20" s="16">
        <v>5309</v>
      </c>
      <c r="O20" s="16">
        <v>100</v>
      </c>
      <c r="P20" s="16">
        <v>17697</v>
      </c>
      <c r="Q20" s="49">
        <v>20</v>
      </c>
      <c r="R20" s="51">
        <f>Q20*G20/100</f>
        <v>3539.4</v>
      </c>
      <c r="S20" s="51">
        <f>(J20+L20)*0.1</f>
        <v>7492.9098</v>
      </c>
      <c r="T20" s="51">
        <f>J20+N20+S20+L20+P20+R20</f>
        <v>108967.40779999999</v>
      </c>
      <c r="U20" s="13">
        <v>0.25</v>
      </c>
      <c r="V20" s="51">
        <f>T20*U20</f>
        <v>27241.851949999997</v>
      </c>
    </row>
    <row r="21" spans="1:22" ht="12.75">
      <c r="A21" s="49"/>
      <c r="B21" s="3" t="s">
        <v>89</v>
      </c>
      <c r="C21" s="64"/>
      <c r="D21" s="13">
        <v>2</v>
      </c>
      <c r="E21" s="49">
        <v>5</v>
      </c>
      <c r="F21" s="13"/>
      <c r="G21" s="4">
        <v>17697</v>
      </c>
      <c r="H21" s="49">
        <v>2.92</v>
      </c>
      <c r="I21" s="49">
        <v>1.45</v>
      </c>
      <c r="J21" s="51">
        <f>G21*H21*I21</f>
        <v>74929.098</v>
      </c>
      <c r="K21" s="51"/>
      <c r="L21" s="51"/>
      <c r="M21" s="4">
        <v>30</v>
      </c>
      <c r="N21" s="16">
        <v>5309</v>
      </c>
      <c r="O21" s="16">
        <v>100</v>
      </c>
      <c r="P21" s="16">
        <v>17697</v>
      </c>
      <c r="Q21" s="49">
        <v>20</v>
      </c>
      <c r="R21" s="51">
        <f>Q21*G21/100</f>
        <v>3539.4</v>
      </c>
      <c r="S21" s="51">
        <f>(J21+L21)*0.1</f>
        <v>7492.9098</v>
      </c>
      <c r="T21" s="51">
        <f>J21+N21+S21+L21+P21+R21</f>
        <v>108967.40779999999</v>
      </c>
      <c r="U21" s="13">
        <v>0.25</v>
      </c>
      <c r="V21" s="51">
        <f>T21*U21</f>
        <v>27241.851949999997</v>
      </c>
    </row>
    <row r="22" spans="1:22" ht="12.75">
      <c r="A22" s="4"/>
      <c r="B22" s="4"/>
      <c r="C22" s="4"/>
      <c r="D22" s="4"/>
      <c r="E22" s="4"/>
      <c r="F22" s="49"/>
      <c r="G22" s="4"/>
      <c r="H22" s="4"/>
      <c r="I22" s="4"/>
      <c r="J22" s="4"/>
      <c r="K22" s="4"/>
      <c r="L22" s="4"/>
      <c r="M22" s="4"/>
      <c r="N22" s="4"/>
      <c r="O22" s="4"/>
      <c r="P22" s="4"/>
      <c r="Q22" s="49"/>
      <c r="R22" s="49"/>
      <c r="S22" s="49"/>
      <c r="T22" s="49"/>
      <c r="U22" s="13">
        <f>SUM(U18:U21)</f>
        <v>1</v>
      </c>
      <c r="V22" s="52">
        <f>SUM(V18:V21)</f>
        <v>110294.6828</v>
      </c>
    </row>
    <row r="23" spans="1:22" ht="12.75">
      <c r="A23" s="4"/>
      <c r="B23" s="4"/>
      <c r="C23" s="4"/>
      <c r="D23" s="4"/>
      <c r="E23" s="4"/>
      <c r="F23" s="49"/>
      <c r="G23" s="4"/>
      <c r="H23" s="4"/>
      <c r="I23" s="4"/>
      <c r="J23" s="4"/>
      <c r="K23" s="4"/>
      <c r="L23" s="4"/>
      <c r="M23" s="4"/>
      <c r="N23" s="4"/>
      <c r="O23" s="4"/>
      <c r="P23" s="4"/>
      <c r="Q23" s="49"/>
      <c r="R23" s="49"/>
      <c r="S23" s="49"/>
      <c r="T23" s="49"/>
      <c r="U23" s="13"/>
      <c r="V23" s="52"/>
    </row>
    <row r="24" spans="1:22" ht="12.75">
      <c r="A24" s="4"/>
      <c r="B24" s="3" t="s">
        <v>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7">
        <f>U22+U16</f>
        <v>2</v>
      </c>
      <c r="V24" s="58">
        <f>V22+V16</f>
        <v>341824.03380000003</v>
      </c>
    </row>
  </sheetData>
  <sheetProtection/>
  <mergeCells count="24">
    <mergeCell ref="Q9:R9"/>
    <mergeCell ref="S9:S10"/>
    <mergeCell ref="T9:T10"/>
    <mergeCell ref="O9:P9"/>
    <mergeCell ref="G7:G10"/>
    <mergeCell ref="H7:H10"/>
    <mergeCell ref="J7:T7"/>
    <mergeCell ref="U7:U10"/>
    <mergeCell ref="V7:V10"/>
    <mergeCell ref="I7:I10"/>
    <mergeCell ref="J8:J10"/>
    <mergeCell ref="K8:T8"/>
    <mergeCell ref="K9:L9"/>
    <mergeCell ref="M9:N9"/>
    <mergeCell ref="C3:N3"/>
    <mergeCell ref="C4:N4"/>
    <mergeCell ref="C5:N5"/>
    <mergeCell ref="C6:N6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Макагонов М.Г.</dc:creator>
  <cp:keywords/>
  <dc:description/>
  <cp:lastModifiedBy>Admin</cp:lastModifiedBy>
  <cp:lastPrinted>2023-09-22T10:58:02Z</cp:lastPrinted>
  <dcterms:created xsi:type="dcterms:W3CDTF">2001-01-08T10:46:23Z</dcterms:created>
  <dcterms:modified xsi:type="dcterms:W3CDTF">2023-11-09T04:59:18Z</dcterms:modified>
  <cp:category/>
  <cp:version/>
  <cp:contentType/>
  <cp:contentStatus/>
</cp:coreProperties>
</file>