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80" tabRatio="601" activeTab="0"/>
  </bookViews>
  <sheets>
    <sheet name="бухгал." sheetId="1" r:id="rId1"/>
    <sheet name="хоз." sheetId="2" r:id="rId2"/>
    <sheet name="информ отдел" sheetId="3" r:id="rId3"/>
    <sheet name="паллиативка" sheetId="4" r:id="rId4"/>
    <sheet name="реабилит" sheetId="5" r:id="rId5"/>
    <sheet name="компл" sheetId="6" r:id="rId6"/>
    <sheet name="адм" sheetId="7" r:id="rId7"/>
    <sheet name="приемный покой" sheetId="8" r:id="rId8"/>
    <sheet name="неотложка 4 кат" sheetId="9" r:id="rId9"/>
  </sheets>
  <definedNames>
    <definedName name="_xlnm.Print_Titles" localSheetId="5">'компл'!$9:$12</definedName>
    <definedName name="_xlnm.Print_Area" localSheetId="6">'адм'!$A$1:$S$30</definedName>
    <definedName name="_xlnm.Print_Area" localSheetId="0">'бухгал.'!$A$1:$P$21</definedName>
    <definedName name="_xlnm.Print_Area" localSheetId="2">'информ отдел'!$A$1:$P$15</definedName>
    <definedName name="_xlnm.Print_Area" localSheetId="5">'компл'!$A$1:$S$49</definedName>
    <definedName name="_xlnm.Print_Area" localSheetId="8">'неотложка 4 кат'!$A$1:$U$24</definedName>
    <definedName name="_xlnm.Print_Area" localSheetId="3">'паллиативка'!$A$1:$S$22</definedName>
    <definedName name="_xlnm.Print_Area" localSheetId="7">'приемный покой'!$A$1:$S$27</definedName>
    <definedName name="_xlnm.Print_Area" localSheetId="4">'реабилит'!$A$1:$S$29</definedName>
    <definedName name="_xlnm.Print_Area" localSheetId="1">'хоз.'!$A$1:$R$29</definedName>
  </definedNames>
  <calcPr fullCalcOnLoad="1"/>
</workbook>
</file>

<file path=xl/sharedStrings.xml><?xml version="1.0" encoding="utf-8"?>
<sst xmlns="http://schemas.openxmlformats.org/spreadsheetml/2006/main" count="484" uniqueCount="151">
  <si>
    <t>СРЕДНИЕ :</t>
  </si>
  <si>
    <t>МЛАДШИЕ :</t>
  </si>
  <si>
    <t>Гл. бухгалтер</t>
  </si>
  <si>
    <t>БУХ. Р/С</t>
  </si>
  <si>
    <t>БУХ МАТ/С</t>
  </si>
  <si>
    <t xml:space="preserve">  В С Е Г О :</t>
  </si>
  <si>
    <t>ЗАВ.СКЛАД</t>
  </si>
  <si>
    <t>ПОВАР</t>
  </si>
  <si>
    <t>ПРАЧКА</t>
  </si>
  <si>
    <t>ЭЛЕКТРИК</t>
  </si>
  <si>
    <t>САНТЕХНИК</t>
  </si>
  <si>
    <t>АКУШЕРКА</t>
  </si>
  <si>
    <t>САНИТАРКА палат.</t>
  </si>
  <si>
    <t>ВРАЧИ :</t>
  </si>
  <si>
    <t>ТЕРАПЕВТ</t>
  </si>
  <si>
    <t>ПЕДИАТР</t>
  </si>
  <si>
    <t>АНЕСТЕЗИОЛОГ</t>
  </si>
  <si>
    <t>М / С  палатная</t>
  </si>
  <si>
    <t>САНИТАРКА пал.</t>
  </si>
  <si>
    <t>Гл. врач</t>
  </si>
  <si>
    <t>ЗАВХОЗ</t>
  </si>
  <si>
    <t>Зам главного врача</t>
  </si>
  <si>
    <t>ГЛАВНАЯ М/С</t>
  </si>
  <si>
    <t>категория</t>
  </si>
  <si>
    <t>Делопроизводитель</t>
  </si>
  <si>
    <t xml:space="preserve"> И О К</t>
  </si>
  <si>
    <t>ДИЕТ СЕСТРА</t>
  </si>
  <si>
    <t>М/С ЦСЛ</t>
  </si>
  <si>
    <t>БУХ по финан.учету</t>
  </si>
  <si>
    <t>ДВОРНИК</t>
  </si>
  <si>
    <t>до года</t>
  </si>
  <si>
    <t>ЭКОНОМИСТ</t>
  </si>
  <si>
    <t>Инженер по обслуж выч.т.</t>
  </si>
  <si>
    <t xml:space="preserve">ХИРУРГ </t>
  </si>
  <si>
    <t xml:space="preserve">АКУШЕРКА </t>
  </si>
  <si>
    <t>санитарка коридорная</t>
  </si>
  <si>
    <t>ТРАНФУЗИОЛОГ</t>
  </si>
  <si>
    <t>РЕГИСТРАТР АРХИВА</t>
  </si>
  <si>
    <t>№  пп</t>
  </si>
  <si>
    <t>Должность</t>
  </si>
  <si>
    <t>разряд</t>
  </si>
  <si>
    <t>стаж работы</t>
  </si>
  <si>
    <t>БДО</t>
  </si>
  <si>
    <t>коэффициент для исчисления окладов</t>
  </si>
  <si>
    <t>Образование должностного оклада (тенге)</t>
  </si>
  <si>
    <t>Объем работ по данной должности 1.0, 0.75, 0.5, 0.25 с указ.основ. работы</t>
  </si>
  <si>
    <t xml:space="preserve">Месячный фонд зарпл. по должност. окладу работника в тенге </t>
  </si>
  <si>
    <t>Предусмотрено тарифной  сеткой</t>
  </si>
  <si>
    <t xml:space="preserve">За особые усл. труда вредность                           </t>
  </si>
  <si>
    <t>Доплата за категорию</t>
  </si>
  <si>
    <t>Доплата за особые условия (10%)</t>
  </si>
  <si>
    <t>Итого должност оклад</t>
  </si>
  <si>
    <t>в тенге</t>
  </si>
  <si>
    <t>в %</t>
  </si>
  <si>
    <t xml:space="preserve">  </t>
  </si>
  <si>
    <t>ВСЕГО:</t>
  </si>
  <si>
    <t>А2-3</t>
  </si>
  <si>
    <t>С-3</t>
  </si>
  <si>
    <t>С-2</t>
  </si>
  <si>
    <t>БУХ по гос. закуп.</t>
  </si>
  <si>
    <t>D-1</t>
  </si>
  <si>
    <t>C-3</t>
  </si>
  <si>
    <t>C-2</t>
  </si>
  <si>
    <t xml:space="preserve">ВОДИТЕЛЬ </t>
  </si>
  <si>
    <t>за работу в сельской местн</t>
  </si>
  <si>
    <t>ЗАВ. РАСПРЕДПУНКТ</t>
  </si>
  <si>
    <t>А1-3</t>
  </si>
  <si>
    <t>А1-3-1</t>
  </si>
  <si>
    <t>В2-4</t>
  </si>
  <si>
    <t>В4-4</t>
  </si>
  <si>
    <t>Доплата за "Главная"</t>
  </si>
  <si>
    <t>ОПЕРАЦИОН М/С</t>
  </si>
  <si>
    <t>ЮРИСТ</t>
  </si>
  <si>
    <t>ВРАЧ ДНЕВ СТАЦ</t>
  </si>
  <si>
    <t xml:space="preserve">За психоэмоц. нагрузки /                         </t>
  </si>
  <si>
    <t xml:space="preserve">За особые усл. труда вредность  / старшая  /за завед отдел                       </t>
  </si>
  <si>
    <t>высш</t>
  </si>
  <si>
    <t xml:space="preserve">Объем работ по данной должности 1.0, 0.75, 0.5, 0.25 </t>
  </si>
  <si>
    <t>м/сестра анестезистка</t>
  </si>
  <si>
    <t>В4-1</t>
  </si>
  <si>
    <t xml:space="preserve">За особые усл. труда вредность                      </t>
  </si>
  <si>
    <t xml:space="preserve">САНИТАРКА </t>
  </si>
  <si>
    <t>ВОДИТЕЛЬ</t>
  </si>
  <si>
    <t>ПРОЧИЕ :</t>
  </si>
  <si>
    <t>сумма с надбавкой тенге</t>
  </si>
  <si>
    <t>фельдшер приемного покоя</t>
  </si>
  <si>
    <t>врач статистик</t>
  </si>
  <si>
    <t>ВОДИТЕЛЬ 2 кл.</t>
  </si>
  <si>
    <t>РЕАБИЛИТОЛОГ</t>
  </si>
  <si>
    <t>В4-3</t>
  </si>
  <si>
    <t>В2-2</t>
  </si>
  <si>
    <t>В4-2</t>
  </si>
  <si>
    <t>поправочный коэффициент к ДО</t>
  </si>
  <si>
    <t>поправочный коэффициент к ЗП</t>
  </si>
  <si>
    <t>МЕД СТАТИСТИК</t>
  </si>
  <si>
    <t>Инструктор ЛФК</t>
  </si>
  <si>
    <t>ПЕРЕВОДЧИК КАЗ.ЯЗЫКА</t>
  </si>
  <si>
    <t>Старший водитель (механик)</t>
  </si>
  <si>
    <t xml:space="preserve">фельдшер </t>
  </si>
  <si>
    <t>сестра-хозяйка</t>
  </si>
  <si>
    <t>ст. акушерка</t>
  </si>
  <si>
    <t>23.03.12.</t>
  </si>
  <si>
    <t>31.05.22.</t>
  </si>
  <si>
    <t>11.07.19.</t>
  </si>
  <si>
    <t>10.05.22.</t>
  </si>
  <si>
    <t>11.05.28.</t>
  </si>
  <si>
    <t>01.02.01.</t>
  </si>
  <si>
    <t>02.11.23.</t>
  </si>
  <si>
    <t>13.08.28.</t>
  </si>
  <si>
    <t>35.03.25.</t>
  </si>
  <si>
    <t>35.04.29.</t>
  </si>
  <si>
    <t>04.02.23.</t>
  </si>
  <si>
    <t>09.05.00.</t>
  </si>
  <si>
    <t>В2-3</t>
  </si>
  <si>
    <t>06.02.29.</t>
  </si>
  <si>
    <t>41.06.20.</t>
  </si>
  <si>
    <t>23.11.08.</t>
  </si>
  <si>
    <t>36.00.26.</t>
  </si>
  <si>
    <t>24.05.06.</t>
  </si>
  <si>
    <t>11.02.21.</t>
  </si>
  <si>
    <t>ГИНЕКОЛОГ (зав отдел)</t>
  </si>
  <si>
    <t>18.04.18.</t>
  </si>
  <si>
    <t>38.05.00.</t>
  </si>
  <si>
    <t>09.02.20.</t>
  </si>
  <si>
    <t>17.05.12.</t>
  </si>
  <si>
    <t>39.07.00.</t>
  </si>
  <si>
    <t>16.03.18.</t>
  </si>
  <si>
    <t>40.06.13</t>
  </si>
  <si>
    <t>39.05.15.</t>
  </si>
  <si>
    <t>38.10.25.</t>
  </si>
  <si>
    <t>28.09.19.</t>
  </si>
  <si>
    <t>врач эксперт</t>
  </si>
  <si>
    <t>32.09.00.</t>
  </si>
  <si>
    <t>23.05.03.</t>
  </si>
  <si>
    <t>31.08.09.</t>
  </si>
  <si>
    <t>42.06.08.</t>
  </si>
  <si>
    <t>03.04.00.</t>
  </si>
  <si>
    <t>15.05.00.</t>
  </si>
  <si>
    <t>08.04.27.</t>
  </si>
  <si>
    <t>за работу в сельской местн/ за особые условия труда</t>
  </si>
  <si>
    <t>Тарификационный список работников КГП "Алтынсаринская РБ."</t>
  </si>
  <si>
    <t>по состоянию на 01.01.2024 г.</t>
  </si>
  <si>
    <t>Планово финансовый отдел</t>
  </si>
  <si>
    <t>Административно - хозяйственный персонал</t>
  </si>
  <si>
    <t>Отдел информационных технологий</t>
  </si>
  <si>
    <t>паллиативная помощь - 4 койки</t>
  </si>
  <si>
    <t>востановительное лечение и реабилитация для взрослых  - 7 коек</t>
  </si>
  <si>
    <t>комплексное отделение   - 15 коек</t>
  </si>
  <si>
    <t>Администрация</t>
  </si>
  <si>
    <t>Приемный покой</t>
  </si>
  <si>
    <t>Неотложная медицинская помощь 4 категория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</si>
</sst>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_р_.;[Red]#,##0_р_."/>
    <numFmt numFmtId="181" formatCode="d/m"/>
    <numFmt numFmtId="182" formatCode="mmm/yyyy"/>
    <numFmt numFmtId="183" formatCode="#,##0.0_р_.;[Red]#,##0.0_р_."/>
    <numFmt numFmtId="184" formatCode="#,##0.00_р_.;[Red]#,##0.00_р_."/>
    <numFmt numFmtId="185" formatCode="0.0"/>
    <numFmt numFmtId="186" formatCode="0;[Red]0"/>
    <numFmt numFmtId="187" formatCode="[$-FC19]d\ mmmm\ yyyy\ &quot;г.&quot;"/>
    <numFmt numFmtId="188" formatCode="dd/mm/yy;@"/>
    <numFmt numFmtId="189" formatCode="[$-FC19]dddd\ d\ mmmm\ yyyy\ &quot;г.&quot;"/>
    <numFmt numFmtId="190" formatCode="0.000"/>
    <numFmt numFmtId="191" formatCode="0.0000"/>
    <numFmt numFmtId="192" formatCode="#,##0.0"/>
    <numFmt numFmtId="193" formatCode="_-* #,##0.0\ _₽_-;\-* #,##0.0\ _₽_-;_-* &quot;-&quot;\ _₽_-;_-@_-"/>
    <numFmt numFmtId="194" formatCode="_-* #,##0.00\ _₽_-;\-* #,##0.00\ _₽_-;_-* &quot;-&quot;\ _₽_-;_-@_-"/>
    <numFmt numFmtId="195" formatCode="0.00000"/>
    <numFmt numFmtId="196" formatCode="0.000000"/>
  </numFmts>
  <fonts count="47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18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88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85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46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94" fontId="1" fillId="0" borderId="11" xfId="0" applyNumberFormat="1" applyFont="1" applyBorder="1" applyAlignment="1">
      <alignment/>
    </xf>
    <xf numFmtId="193" fontId="3" fillId="0" borderId="11" xfId="0" applyNumberFormat="1" applyFont="1" applyBorder="1" applyAlignment="1">
      <alignment horizontal="center"/>
    </xf>
    <xf numFmtId="19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94" fontId="3" fillId="0" borderId="11" xfId="0" applyNumberFormat="1" applyFont="1" applyBorder="1" applyAlignment="1">
      <alignment horizontal="center" vertical="center"/>
    </xf>
    <xf numFmtId="193" fontId="3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I21"/>
  <sheetViews>
    <sheetView tabSelected="1" zoomScale="112" zoomScaleNormal="112" zoomScaleSheetLayoutView="124" zoomScalePageLayoutView="0" workbookViewId="0" topLeftCell="A1">
      <selection activeCell="E14" sqref="E14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8.875" style="1" customWidth="1"/>
    <col min="4" max="4" width="8.625" style="1" customWidth="1"/>
    <col min="5" max="5" width="6.125" style="1" customWidth="1"/>
    <col min="6" max="7" width="5.375" style="1" customWidth="1"/>
    <col min="8" max="8" width="8.875" style="1" customWidth="1"/>
    <col min="9" max="9" width="6.125" style="1" customWidth="1"/>
    <col min="10" max="10" width="6.75390625" style="1" customWidth="1"/>
    <col min="11" max="11" width="4.75390625" style="1" customWidth="1"/>
    <col min="12" max="12" width="6.25390625" style="1" customWidth="1"/>
    <col min="13" max="15" width="9.125" style="1" customWidth="1"/>
    <col min="16" max="16" width="11.375" style="1" customWidth="1"/>
    <col min="17" max="16384" width="9.125" style="1" customWidth="1"/>
  </cols>
  <sheetData>
    <row r="1" spans="12:14" ht="15.75">
      <c r="L1" s="10"/>
      <c r="M1" s="10"/>
      <c r="N1" s="10"/>
    </row>
    <row r="2" spans="2:14" ht="15.75">
      <c r="B2" s="52"/>
      <c r="L2" s="10"/>
      <c r="M2" s="10"/>
      <c r="N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3:9" ht="15.75">
      <c r="C6" s="94"/>
      <c r="D6" s="94"/>
      <c r="E6" s="94"/>
      <c r="F6" s="94"/>
      <c r="G6" s="94"/>
      <c r="H6" s="94"/>
      <c r="I6" s="94"/>
    </row>
    <row r="9" spans="1:113" ht="12.75" customHeight="1">
      <c r="A9" s="91" t="s">
        <v>38</v>
      </c>
      <c r="B9" s="91" t="s">
        <v>39</v>
      </c>
      <c r="C9" s="85" t="s">
        <v>40</v>
      </c>
      <c r="D9" s="91" t="s">
        <v>41</v>
      </c>
      <c r="E9" s="85" t="s">
        <v>42</v>
      </c>
      <c r="F9" s="89" t="s">
        <v>43</v>
      </c>
      <c r="G9" s="89" t="s">
        <v>92</v>
      </c>
      <c r="H9" s="74" t="s">
        <v>44</v>
      </c>
      <c r="I9" s="75"/>
      <c r="J9" s="75"/>
      <c r="K9" s="75"/>
      <c r="L9" s="75"/>
      <c r="M9" s="75"/>
      <c r="N9" s="76"/>
      <c r="O9" s="71" t="s">
        <v>45</v>
      </c>
      <c r="P9" s="77" t="s">
        <v>46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</row>
    <row r="10" spans="1:113" ht="12.75" customHeight="1">
      <c r="A10" s="92"/>
      <c r="B10" s="92"/>
      <c r="C10" s="86"/>
      <c r="D10" s="92"/>
      <c r="E10" s="86"/>
      <c r="F10" s="83"/>
      <c r="G10" s="83"/>
      <c r="H10" s="77" t="s">
        <v>47</v>
      </c>
      <c r="I10" s="80"/>
      <c r="J10" s="80"/>
      <c r="K10" s="80"/>
      <c r="L10" s="80"/>
      <c r="M10" s="80"/>
      <c r="N10" s="80"/>
      <c r="O10" s="72"/>
      <c r="P10" s="7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</row>
    <row r="11" spans="1:113" ht="36.75" customHeight="1">
      <c r="A11" s="92"/>
      <c r="B11" s="92"/>
      <c r="C11" s="85"/>
      <c r="D11" s="92"/>
      <c r="E11" s="85"/>
      <c r="F11" s="83"/>
      <c r="G11" s="83"/>
      <c r="H11" s="78"/>
      <c r="I11" s="87" t="s">
        <v>48</v>
      </c>
      <c r="J11" s="88"/>
      <c r="K11" s="81" t="s">
        <v>49</v>
      </c>
      <c r="L11" s="82"/>
      <c r="M11" s="77" t="s">
        <v>50</v>
      </c>
      <c r="N11" s="83" t="s">
        <v>51</v>
      </c>
      <c r="O11" s="72"/>
      <c r="P11" s="7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1:113" ht="33.75" customHeight="1">
      <c r="A12" s="93"/>
      <c r="B12" s="93"/>
      <c r="C12" s="85"/>
      <c r="D12" s="93"/>
      <c r="E12" s="85"/>
      <c r="F12" s="84"/>
      <c r="G12" s="84"/>
      <c r="H12" s="79"/>
      <c r="I12" s="17" t="s">
        <v>53</v>
      </c>
      <c r="J12" s="17" t="s">
        <v>52</v>
      </c>
      <c r="K12" s="17" t="s">
        <v>53</v>
      </c>
      <c r="L12" s="17" t="s">
        <v>52</v>
      </c>
      <c r="M12" s="79"/>
      <c r="N12" s="84"/>
      <c r="O12" s="73"/>
      <c r="P12" s="79"/>
      <c r="Q12" s="19"/>
      <c r="R12" s="19"/>
      <c r="S12" s="19"/>
      <c r="T12" s="19"/>
      <c r="U12" s="19"/>
      <c r="V12" s="19"/>
      <c r="W12" s="19"/>
      <c r="X12" s="1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54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</row>
    <row r="13" spans="1:113" s="25" customFormat="1" ht="12.75">
      <c r="A13" s="36">
        <v>1</v>
      </c>
      <c r="B13" s="7" t="s">
        <v>2</v>
      </c>
      <c r="C13" s="9" t="s">
        <v>56</v>
      </c>
      <c r="D13" s="37" t="s">
        <v>101</v>
      </c>
      <c r="E13" s="36">
        <v>17697</v>
      </c>
      <c r="F13" s="36">
        <v>5.61</v>
      </c>
      <c r="G13" s="60">
        <v>3.42</v>
      </c>
      <c r="H13" s="38">
        <f aca="true" t="shared" si="0" ref="H13:H18">E13*F13*G13</f>
        <v>339538.18140000006</v>
      </c>
      <c r="I13" s="38"/>
      <c r="J13" s="39"/>
      <c r="K13" s="38"/>
      <c r="L13" s="38"/>
      <c r="M13" s="38">
        <f aca="true" t="shared" si="1" ref="M13:M18">H13*0.1</f>
        <v>33953.81814000001</v>
      </c>
      <c r="N13" s="38">
        <f aca="true" t="shared" si="2" ref="N13:N18">H13+J13+L13+M13</f>
        <v>373491.99954000005</v>
      </c>
      <c r="O13" s="40">
        <v>1</v>
      </c>
      <c r="P13" s="39">
        <f aca="true" t="shared" si="3" ref="P13:P18">N13*O13</f>
        <v>373491.99954000005</v>
      </c>
      <c r="Q13" s="41"/>
      <c r="R13" s="41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</row>
    <row r="14" spans="1:113" s="25" customFormat="1" ht="12.75">
      <c r="A14" s="36">
        <v>2</v>
      </c>
      <c r="B14" s="7" t="s">
        <v>31</v>
      </c>
      <c r="C14" s="9" t="s">
        <v>57</v>
      </c>
      <c r="D14" s="37" t="s">
        <v>102</v>
      </c>
      <c r="E14" s="36">
        <v>17697</v>
      </c>
      <c r="F14" s="36">
        <v>3.68</v>
      </c>
      <c r="G14" s="60">
        <v>1.71</v>
      </c>
      <c r="H14" s="38">
        <f t="shared" si="0"/>
        <v>111363.68160000001</v>
      </c>
      <c r="I14" s="38"/>
      <c r="J14" s="39"/>
      <c r="K14" s="38"/>
      <c r="L14" s="38"/>
      <c r="M14" s="38">
        <f t="shared" si="1"/>
        <v>11136.368160000002</v>
      </c>
      <c r="N14" s="38">
        <f t="shared" si="2"/>
        <v>122500.04976000001</v>
      </c>
      <c r="O14" s="40">
        <v>1</v>
      </c>
      <c r="P14" s="39">
        <f t="shared" si="3"/>
        <v>122500.04976000001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</row>
    <row r="15" spans="1:113" s="25" customFormat="1" ht="12.75">
      <c r="A15" s="36">
        <v>3</v>
      </c>
      <c r="B15" s="7" t="s">
        <v>3</v>
      </c>
      <c r="C15" s="9" t="s">
        <v>58</v>
      </c>
      <c r="D15" s="37" t="s">
        <v>103</v>
      </c>
      <c r="E15" s="36">
        <v>17697</v>
      </c>
      <c r="F15" s="36">
        <v>4.46</v>
      </c>
      <c r="G15" s="60">
        <v>1.71</v>
      </c>
      <c r="H15" s="38">
        <f t="shared" si="0"/>
        <v>134967.94019999998</v>
      </c>
      <c r="I15" s="38"/>
      <c r="J15" s="39"/>
      <c r="K15" s="38"/>
      <c r="L15" s="38"/>
      <c r="M15" s="38">
        <f t="shared" si="1"/>
        <v>13496.79402</v>
      </c>
      <c r="N15" s="38">
        <f t="shared" si="2"/>
        <v>148464.73421999998</v>
      </c>
      <c r="O15" s="40">
        <v>1</v>
      </c>
      <c r="P15" s="39">
        <f t="shared" si="3"/>
        <v>148464.73421999998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</row>
    <row r="16" spans="1:113" s="25" customFormat="1" ht="12.75">
      <c r="A16" s="36">
        <v>4</v>
      </c>
      <c r="B16" s="7" t="s">
        <v>4</v>
      </c>
      <c r="C16" s="9" t="s">
        <v>58</v>
      </c>
      <c r="D16" s="37" t="s">
        <v>30</v>
      </c>
      <c r="E16" s="36">
        <v>17697</v>
      </c>
      <c r="F16" s="36">
        <v>4.1</v>
      </c>
      <c r="G16" s="60">
        <v>1.71</v>
      </c>
      <c r="H16" s="38">
        <f t="shared" si="0"/>
        <v>124073.66699999999</v>
      </c>
      <c r="I16" s="38"/>
      <c r="J16" s="39"/>
      <c r="K16" s="38"/>
      <c r="L16" s="38"/>
      <c r="M16" s="38">
        <f t="shared" si="1"/>
        <v>12407.366699999999</v>
      </c>
      <c r="N16" s="38">
        <f t="shared" si="2"/>
        <v>136481.03369999997</v>
      </c>
      <c r="O16" s="43">
        <v>1</v>
      </c>
      <c r="P16" s="39">
        <f t="shared" si="3"/>
        <v>136481.03369999997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</row>
    <row r="17" spans="1:113" s="25" customFormat="1" ht="12.75">
      <c r="A17" s="36">
        <v>5</v>
      </c>
      <c r="B17" s="7" t="s">
        <v>59</v>
      </c>
      <c r="C17" s="9" t="s">
        <v>58</v>
      </c>
      <c r="D17" s="37" t="s">
        <v>104</v>
      </c>
      <c r="E17" s="36">
        <v>17697</v>
      </c>
      <c r="F17" s="36">
        <v>4.46</v>
      </c>
      <c r="G17" s="60">
        <v>1.71</v>
      </c>
      <c r="H17" s="38">
        <f t="shared" si="0"/>
        <v>134967.94019999998</v>
      </c>
      <c r="I17" s="38"/>
      <c r="J17" s="39"/>
      <c r="K17" s="38"/>
      <c r="L17" s="38"/>
      <c r="M17" s="38">
        <f t="shared" si="1"/>
        <v>13496.79402</v>
      </c>
      <c r="N17" s="38">
        <f t="shared" si="2"/>
        <v>148464.73421999998</v>
      </c>
      <c r="O17" s="43">
        <v>1</v>
      </c>
      <c r="P17" s="39">
        <f t="shared" si="3"/>
        <v>148464.73421999998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</row>
    <row r="18" spans="1:113" s="25" customFormat="1" ht="12.75">
      <c r="A18" s="36">
        <v>6</v>
      </c>
      <c r="B18" s="7" t="s">
        <v>28</v>
      </c>
      <c r="C18" s="9" t="s">
        <v>58</v>
      </c>
      <c r="D18" s="37" t="s">
        <v>105</v>
      </c>
      <c r="E18" s="36">
        <v>17697</v>
      </c>
      <c r="F18" s="36">
        <v>4.46</v>
      </c>
      <c r="G18" s="60">
        <v>1.71</v>
      </c>
      <c r="H18" s="38">
        <f t="shared" si="0"/>
        <v>134967.94019999998</v>
      </c>
      <c r="I18" s="38"/>
      <c r="J18" s="39"/>
      <c r="K18" s="38"/>
      <c r="L18" s="38"/>
      <c r="M18" s="38">
        <f t="shared" si="1"/>
        <v>13496.79402</v>
      </c>
      <c r="N18" s="38">
        <f t="shared" si="2"/>
        <v>148464.73421999998</v>
      </c>
      <c r="O18" s="43">
        <v>1</v>
      </c>
      <c r="P18" s="39">
        <f t="shared" si="3"/>
        <v>148464.73421999998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</row>
    <row r="19" spans="1:113" ht="12.75">
      <c r="A19" s="21"/>
      <c r="B19" s="22"/>
      <c r="C19" s="21"/>
      <c r="D19" s="21"/>
      <c r="E19" s="21"/>
      <c r="F19" s="21"/>
      <c r="G19" s="21"/>
      <c r="H19" s="20"/>
      <c r="I19" s="20"/>
      <c r="J19" s="23"/>
      <c r="K19" s="20"/>
      <c r="L19" s="20"/>
      <c r="M19" s="20"/>
      <c r="N19" s="20"/>
      <c r="O19" s="24"/>
      <c r="P19" s="2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</row>
    <row r="20" spans="1:113" ht="21" customHeight="1">
      <c r="A20" s="21"/>
      <c r="B20" s="70" t="s">
        <v>55</v>
      </c>
      <c r="C20" s="26"/>
      <c r="D20" s="26"/>
      <c r="E20" s="26"/>
      <c r="F20" s="26"/>
      <c r="G20" s="26"/>
      <c r="H20" s="27"/>
      <c r="I20" s="28"/>
      <c r="J20" s="28"/>
      <c r="K20" s="27"/>
      <c r="L20" s="27"/>
      <c r="M20" s="27"/>
      <c r="N20" s="27"/>
      <c r="O20" s="29">
        <f>SUM(O13:O19)</f>
        <v>6</v>
      </c>
      <c r="P20" s="30">
        <f>SUM(P13:P19)</f>
        <v>1077867.28566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</row>
    <row r="21" spans="1:113" ht="12.75">
      <c r="A21" s="31"/>
      <c r="B21" s="32"/>
      <c r="C21" s="31"/>
      <c r="D21" s="33"/>
      <c r="E21" s="31"/>
      <c r="F21" s="31"/>
      <c r="G21" s="31"/>
      <c r="H21" s="34"/>
      <c r="K21" s="34"/>
      <c r="L21" s="34"/>
      <c r="M21" s="34"/>
      <c r="N21" s="34"/>
      <c r="O21" s="35"/>
      <c r="P21" s="34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</row>
  </sheetData>
  <sheetProtection/>
  <mergeCells count="20">
    <mergeCell ref="B5:P5"/>
    <mergeCell ref="B4:P4"/>
    <mergeCell ref="A3:P3"/>
    <mergeCell ref="E9:E12"/>
    <mergeCell ref="I11:J11"/>
    <mergeCell ref="G9:G12"/>
    <mergeCell ref="A9:A12"/>
    <mergeCell ref="B9:B12"/>
    <mergeCell ref="C9:C12"/>
    <mergeCell ref="D9:D12"/>
    <mergeCell ref="C6:I6"/>
    <mergeCell ref="F9:F12"/>
    <mergeCell ref="O9:O12"/>
    <mergeCell ref="H9:N9"/>
    <mergeCell ref="P9:P12"/>
    <mergeCell ref="H10:H12"/>
    <mergeCell ref="I10:N10"/>
    <mergeCell ref="K11:L11"/>
    <mergeCell ref="M11:M12"/>
    <mergeCell ref="N11:N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K29"/>
  <sheetViews>
    <sheetView zoomScaleSheetLayoutView="118" zoomScalePageLayoutView="0" workbookViewId="0" topLeftCell="A1">
      <selection activeCell="A3" sqref="A3:IV5"/>
    </sheetView>
  </sheetViews>
  <sheetFormatPr defaultColWidth="9.00390625" defaultRowHeight="12.75"/>
  <cols>
    <col min="1" max="1" width="5.75390625" style="1" customWidth="1"/>
    <col min="2" max="2" width="27.125" style="1" customWidth="1"/>
    <col min="3" max="3" width="8.875" style="1" customWidth="1"/>
    <col min="4" max="4" width="10.625" style="1" customWidth="1"/>
    <col min="5" max="5" width="7.00390625" style="1" customWidth="1"/>
    <col min="6" max="7" width="6.125" style="1" customWidth="1"/>
    <col min="8" max="8" width="11.75390625" style="1" customWidth="1"/>
    <col min="9" max="9" width="6.25390625" style="1" hidden="1" customWidth="1"/>
    <col min="10" max="10" width="7.00390625" style="1" hidden="1" customWidth="1"/>
    <col min="11" max="11" width="6.25390625" style="1" customWidth="1"/>
    <col min="12" max="12" width="8.125" style="1" customWidth="1"/>
    <col min="13" max="13" width="9.25390625" style="1" bestFit="1" customWidth="1"/>
    <col min="14" max="14" width="10.375" style="1" customWidth="1"/>
    <col min="15" max="15" width="9.25390625" style="1" bestFit="1" customWidth="1"/>
    <col min="16" max="16" width="11.375" style="1" bestFit="1" customWidth="1"/>
    <col min="17" max="17" width="10.75390625" style="1" customWidth="1"/>
    <col min="18" max="18" width="11.375" style="1" bestFit="1" customWidth="1"/>
    <col min="19" max="16384" width="9.125" style="1" customWidth="1"/>
  </cols>
  <sheetData>
    <row r="1" spans="12:15" ht="15.75">
      <c r="L1" s="10"/>
      <c r="M1" s="10"/>
      <c r="N1" s="10"/>
      <c r="O1" s="10"/>
    </row>
    <row r="2" spans="12:15" ht="15.75">
      <c r="L2" s="10"/>
      <c r="M2" s="10"/>
      <c r="N2" s="10"/>
      <c r="O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8" spans="1:115" ht="12.75" customHeight="1">
      <c r="A8" s="91" t="s">
        <v>38</v>
      </c>
      <c r="B8" s="91" t="s">
        <v>39</v>
      </c>
      <c r="C8" s="85" t="s">
        <v>40</v>
      </c>
      <c r="D8" s="91" t="s">
        <v>41</v>
      </c>
      <c r="E8" s="85" t="s">
        <v>42</v>
      </c>
      <c r="F8" s="89" t="s">
        <v>43</v>
      </c>
      <c r="G8" s="89" t="s">
        <v>92</v>
      </c>
      <c r="H8" s="74" t="s">
        <v>44</v>
      </c>
      <c r="I8" s="75"/>
      <c r="J8" s="75"/>
      <c r="K8" s="75"/>
      <c r="L8" s="75"/>
      <c r="M8" s="75"/>
      <c r="N8" s="76"/>
      <c r="O8" s="71" t="s">
        <v>77</v>
      </c>
      <c r="P8" s="77" t="s">
        <v>46</v>
      </c>
      <c r="Q8" s="89" t="s">
        <v>93</v>
      </c>
      <c r="R8" s="89" t="s">
        <v>84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</row>
    <row r="9" spans="1:115" ht="12.75" customHeight="1">
      <c r="A9" s="92"/>
      <c r="B9" s="92"/>
      <c r="C9" s="86"/>
      <c r="D9" s="92"/>
      <c r="E9" s="86"/>
      <c r="F9" s="83"/>
      <c r="G9" s="83"/>
      <c r="H9" s="77" t="s">
        <v>47</v>
      </c>
      <c r="I9" s="80"/>
      <c r="J9" s="80"/>
      <c r="K9" s="80"/>
      <c r="L9" s="80"/>
      <c r="M9" s="80"/>
      <c r="N9" s="80"/>
      <c r="O9" s="72"/>
      <c r="P9" s="78"/>
      <c r="Q9" s="83"/>
      <c r="R9" s="8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</row>
    <row r="10" spans="1:115" ht="36.75" customHeight="1">
      <c r="A10" s="92"/>
      <c r="B10" s="92"/>
      <c r="C10" s="85"/>
      <c r="D10" s="92"/>
      <c r="E10" s="85"/>
      <c r="F10" s="83"/>
      <c r="G10" s="83"/>
      <c r="H10" s="78"/>
      <c r="I10" s="87" t="s">
        <v>48</v>
      </c>
      <c r="J10" s="88"/>
      <c r="K10" s="81" t="s">
        <v>49</v>
      </c>
      <c r="L10" s="82"/>
      <c r="M10" s="77" t="s">
        <v>50</v>
      </c>
      <c r="N10" s="83" t="s">
        <v>51</v>
      </c>
      <c r="O10" s="72"/>
      <c r="P10" s="78"/>
      <c r="Q10" s="83"/>
      <c r="R10" s="83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</row>
    <row r="11" spans="1:115" ht="33.75" customHeight="1">
      <c r="A11" s="93"/>
      <c r="B11" s="93"/>
      <c r="C11" s="85"/>
      <c r="D11" s="93"/>
      <c r="E11" s="85"/>
      <c r="F11" s="84"/>
      <c r="G11" s="84"/>
      <c r="H11" s="79"/>
      <c r="I11" s="17" t="s">
        <v>53</v>
      </c>
      <c r="J11" s="17" t="s">
        <v>52</v>
      </c>
      <c r="K11" s="17" t="s">
        <v>53</v>
      </c>
      <c r="L11" s="17" t="s">
        <v>52</v>
      </c>
      <c r="M11" s="79"/>
      <c r="N11" s="84"/>
      <c r="O11" s="73"/>
      <c r="P11" s="79"/>
      <c r="Q11" s="84"/>
      <c r="R11" s="84"/>
      <c r="S11" s="19"/>
      <c r="T11" s="19"/>
      <c r="U11" s="19"/>
      <c r="V11" s="19"/>
      <c r="W11" s="19"/>
      <c r="X11" s="19"/>
      <c r="Y11" s="19"/>
      <c r="Z11" s="19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 t="s">
        <v>54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</row>
    <row r="12" spans="1:18" ht="12.75">
      <c r="A12" s="44">
        <v>1</v>
      </c>
      <c r="B12" s="3" t="s">
        <v>20</v>
      </c>
      <c r="C12" s="44" t="s">
        <v>57</v>
      </c>
      <c r="D12" s="8" t="s">
        <v>106</v>
      </c>
      <c r="E12" s="4">
        <v>17697</v>
      </c>
      <c r="F12" s="44">
        <v>3.35</v>
      </c>
      <c r="G12" s="44">
        <v>1.71</v>
      </c>
      <c r="H12" s="61">
        <f>E12*F12*G12</f>
        <v>101377.2645</v>
      </c>
      <c r="I12" s="62"/>
      <c r="J12" s="62"/>
      <c r="K12" s="61"/>
      <c r="L12" s="61"/>
      <c r="M12" s="61">
        <f aca="true" t="shared" si="0" ref="M12:M28">H12*0.1</f>
        <v>10137.726450000002</v>
      </c>
      <c r="N12" s="61">
        <f>H12+J12+L12+M12</f>
        <v>111514.99095</v>
      </c>
      <c r="O12" s="67">
        <v>1</v>
      </c>
      <c r="P12" s="61">
        <f>N12*O12</f>
        <v>111514.99095</v>
      </c>
      <c r="Q12" s="62"/>
      <c r="R12" s="62">
        <v>93430</v>
      </c>
    </row>
    <row r="13" spans="1:18" ht="12.75">
      <c r="A13" s="44">
        <v>2</v>
      </c>
      <c r="B13" s="3" t="s">
        <v>25</v>
      </c>
      <c r="C13" s="44" t="s">
        <v>57</v>
      </c>
      <c r="D13" s="8" t="s">
        <v>107</v>
      </c>
      <c r="E13" s="4">
        <v>17697</v>
      </c>
      <c r="F13" s="44">
        <v>3.39</v>
      </c>
      <c r="G13" s="44">
        <v>1.71</v>
      </c>
      <c r="H13" s="61">
        <f aca="true" t="shared" si="1" ref="H13:H28">E13*F13*G13</f>
        <v>102587.7393</v>
      </c>
      <c r="I13" s="62"/>
      <c r="J13" s="62"/>
      <c r="K13" s="61"/>
      <c r="L13" s="61"/>
      <c r="M13" s="61">
        <f t="shared" si="0"/>
        <v>10258.773930000001</v>
      </c>
      <c r="N13" s="61">
        <f aca="true" t="shared" si="2" ref="N13:N28">H13+J13+L13+M13</f>
        <v>112846.51323</v>
      </c>
      <c r="O13" s="67">
        <v>1</v>
      </c>
      <c r="P13" s="61">
        <f aca="true" t="shared" si="3" ref="P13:P28">N13*O13</f>
        <v>112846.51323</v>
      </c>
      <c r="Q13" s="64">
        <v>1.21</v>
      </c>
      <c r="R13" s="62">
        <f>P13</f>
        <v>112846.51323</v>
      </c>
    </row>
    <row r="14" spans="1:18" ht="12.75">
      <c r="A14" s="44">
        <v>3</v>
      </c>
      <c r="B14" s="3" t="s">
        <v>24</v>
      </c>
      <c r="C14" s="44" t="s">
        <v>60</v>
      </c>
      <c r="D14" s="8" t="s">
        <v>108</v>
      </c>
      <c r="E14" s="4">
        <v>17697</v>
      </c>
      <c r="F14" s="45">
        <v>3.19</v>
      </c>
      <c r="G14" s="44">
        <v>1.71</v>
      </c>
      <c r="H14" s="61">
        <f t="shared" si="1"/>
        <v>96535.3653</v>
      </c>
      <c r="I14" s="62"/>
      <c r="J14" s="62"/>
      <c r="K14" s="61"/>
      <c r="L14" s="61"/>
      <c r="M14" s="61">
        <f t="shared" si="0"/>
        <v>9653.536530000001</v>
      </c>
      <c r="N14" s="61">
        <f t="shared" si="2"/>
        <v>106188.90183</v>
      </c>
      <c r="O14" s="67">
        <v>1</v>
      </c>
      <c r="P14" s="61">
        <f t="shared" si="3"/>
        <v>106188.90183</v>
      </c>
      <c r="Q14" s="64">
        <v>1.16</v>
      </c>
      <c r="R14" s="62">
        <f>P14*Q14</f>
        <v>123179.1261228</v>
      </c>
    </row>
    <row r="15" spans="1:18" ht="12.75">
      <c r="A15" s="44">
        <v>4</v>
      </c>
      <c r="B15" s="3" t="s">
        <v>6</v>
      </c>
      <c r="C15" s="44" t="s">
        <v>61</v>
      </c>
      <c r="D15" s="8" t="s">
        <v>109</v>
      </c>
      <c r="E15" s="4">
        <v>17697</v>
      </c>
      <c r="F15" s="44">
        <v>3.68</v>
      </c>
      <c r="G15" s="44">
        <v>1.71</v>
      </c>
      <c r="H15" s="61">
        <f t="shared" si="1"/>
        <v>111363.68160000001</v>
      </c>
      <c r="I15" s="62"/>
      <c r="J15" s="62"/>
      <c r="K15" s="61"/>
      <c r="L15" s="61"/>
      <c r="M15" s="61">
        <f t="shared" si="0"/>
        <v>11136.368160000002</v>
      </c>
      <c r="N15" s="61">
        <f t="shared" si="2"/>
        <v>122500.04976000001</v>
      </c>
      <c r="O15" s="67">
        <v>1</v>
      </c>
      <c r="P15" s="61">
        <f t="shared" si="3"/>
        <v>122500.04976000001</v>
      </c>
      <c r="Q15" s="64"/>
      <c r="R15" s="62">
        <f aca="true" t="shared" si="4" ref="R15:R28">P15</f>
        <v>122500.04976000001</v>
      </c>
    </row>
    <row r="16" spans="1:18" ht="12.75">
      <c r="A16" s="44">
        <v>5</v>
      </c>
      <c r="B16" s="3" t="s">
        <v>7</v>
      </c>
      <c r="C16" s="44">
        <v>4</v>
      </c>
      <c r="D16" s="11"/>
      <c r="E16" s="4">
        <v>17697</v>
      </c>
      <c r="F16" s="45">
        <v>2.9</v>
      </c>
      <c r="G16" s="44">
        <v>1.71</v>
      </c>
      <c r="H16" s="61">
        <f t="shared" si="1"/>
        <v>87759.423</v>
      </c>
      <c r="I16" s="62"/>
      <c r="J16" s="62"/>
      <c r="K16" s="61"/>
      <c r="L16" s="61"/>
      <c r="M16" s="61">
        <f t="shared" si="0"/>
        <v>8775.9423</v>
      </c>
      <c r="N16" s="61">
        <f t="shared" si="2"/>
        <v>96535.36529999999</v>
      </c>
      <c r="O16" s="67">
        <v>1</v>
      </c>
      <c r="P16" s="61">
        <f t="shared" si="3"/>
        <v>96535.36529999999</v>
      </c>
      <c r="Q16" s="64"/>
      <c r="R16" s="62">
        <f t="shared" si="4"/>
        <v>96535.36529999999</v>
      </c>
    </row>
    <row r="17" spans="1:18" ht="12.75">
      <c r="A17" s="44">
        <v>6</v>
      </c>
      <c r="B17" s="3" t="s">
        <v>7</v>
      </c>
      <c r="C17" s="44">
        <v>4</v>
      </c>
      <c r="D17" s="11"/>
      <c r="E17" s="4">
        <v>17697</v>
      </c>
      <c r="F17" s="45">
        <v>2.9</v>
      </c>
      <c r="G17" s="44">
        <v>1.71</v>
      </c>
      <c r="H17" s="61">
        <f t="shared" si="1"/>
        <v>87759.423</v>
      </c>
      <c r="I17" s="62"/>
      <c r="J17" s="62"/>
      <c r="K17" s="61"/>
      <c r="L17" s="61"/>
      <c r="M17" s="61">
        <f t="shared" si="0"/>
        <v>8775.9423</v>
      </c>
      <c r="N17" s="61">
        <f t="shared" si="2"/>
        <v>96535.36529999999</v>
      </c>
      <c r="O17" s="67">
        <v>1</v>
      </c>
      <c r="P17" s="61">
        <f t="shared" si="3"/>
        <v>96535.36529999999</v>
      </c>
      <c r="Q17" s="64"/>
      <c r="R17" s="62">
        <f t="shared" si="4"/>
        <v>96535.36529999999</v>
      </c>
    </row>
    <row r="18" spans="1:18" ht="12.75">
      <c r="A18" s="44">
        <v>7</v>
      </c>
      <c r="B18" s="3" t="s">
        <v>8</v>
      </c>
      <c r="C18" s="44">
        <v>2</v>
      </c>
      <c r="D18" s="11"/>
      <c r="E18" s="4">
        <v>17697</v>
      </c>
      <c r="F18" s="44">
        <v>2.84</v>
      </c>
      <c r="G18" s="44">
        <v>1.71</v>
      </c>
      <c r="H18" s="61">
        <f t="shared" si="1"/>
        <v>85943.71079999999</v>
      </c>
      <c r="I18" s="62"/>
      <c r="J18" s="62"/>
      <c r="K18" s="61"/>
      <c r="L18" s="61"/>
      <c r="M18" s="61">
        <f t="shared" si="0"/>
        <v>8594.371079999999</v>
      </c>
      <c r="N18" s="61">
        <f t="shared" si="2"/>
        <v>94538.08187999998</v>
      </c>
      <c r="O18" s="67">
        <v>1</v>
      </c>
      <c r="P18" s="61">
        <f t="shared" si="3"/>
        <v>94538.08187999998</v>
      </c>
      <c r="Q18" s="64"/>
      <c r="R18" s="62">
        <f t="shared" si="4"/>
        <v>94538.08187999998</v>
      </c>
    </row>
    <row r="19" spans="1:18" ht="12.75">
      <c r="A19" s="44">
        <v>9</v>
      </c>
      <c r="B19" s="3" t="s">
        <v>63</v>
      </c>
      <c r="C19" s="44">
        <v>4</v>
      </c>
      <c r="D19" s="11"/>
      <c r="E19" s="4">
        <v>17697</v>
      </c>
      <c r="F19" s="45">
        <v>2.9</v>
      </c>
      <c r="G19" s="44">
        <v>1.71</v>
      </c>
      <c r="H19" s="61">
        <f t="shared" si="1"/>
        <v>87759.423</v>
      </c>
      <c r="I19" s="62"/>
      <c r="J19" s="62"/>
      <c r="K19" s="61"/>
      <c r="L19" s="61"/>
      <c r="M19" s="61">
        <f t="shared" si="0"/>
        <v>8775.9423</v>
      </c>
      <c r="N19" s="61">
        <f t="shared" si="2"/>
        <v>96535.36529999999</v>
      </c>
      <c r="O19" s="67">
        <v>1</v>
      </c>
      <c r="P19" s="61">
        <f t="shared" si="3"/>
        <v>96535.36529999999</v>
      </c>
      <c r="Q19" s="64"/>
      <c r="R19" s="62">
        <f t="shared" si="4"/>
        <v>96535.36529999999</v>
      </c>
    </row>
    <row r="20" spans="1:18" ht="12.75">
      <c r="A20" s="44">
        <v>10</v>
      </c>
      <c r="B20" s="3" t="s">
        <v>87</v>
      </c>
      <c r="C20" s="44">
        <v>4</v>
      </c>
      <c r="D20" s="11"/>
      <c r="E20" s="4">
        <v>17697</v>
      </c>
      <c r="F20" s="45">
        <v>2.9</v>
      </c>
      <c r="G20" s="44">
        <v>1.71</v>
      </c>
      <c r="H20" s="61">
        <f t="shared" si="1"/>
        <v>87759.423</v>
      </c>
      <c r="I20" s="62"/>
      <c r="J20" s="62"/>
      <c r="K20" s="61">
        <v>20</v>
      </c>
      <c r="L20" s="61">
        <f>E20*K20/100</f>
        <v>3539.4</v>
      </c>
      <c r="M20" s="61">
        <f t="shared" si="0"/>
        <v>8775.9423</v>
      </c>
      <c r="N20" s="61">
        <f t="shared" si="2"/>
        <v>100074.76529999998</v>
      </c>
      <c r="O20" s="67">
        <v>1</v>
      </c>
      <c r="P20" s="61">
        <f t="shared" si="3"/>
        <v>100074.76529999998</v>
      </c>
      <c r="Q20" s="64">
        <v>1.81</v>
      </c>
      <c r="R20" s="62">
        <f>P20*Q20</f>
        <v>181135.32519299997</v>
      </c>
    </row>
    <row r="21" spans="1:18" ht="12.75">
      <c r="A21" s="44">
        <v>11</v>
      </c>
      <c r="B21" s="3" t="s">
        <v>72</v>
      </c>
      <c r="C21" s="44" t="s">
        <v>62</v>
      </c>
      <c r="D21" s="11" t="s">
        <v>30</v>
      </c>
      <c r="E21" s="4">
        <v>17697</v>
      </c>
      <c r="F21" s="45">
        <v>4.1</v>
      </c>
      <c r="G21" s="44">
        <v>1.71</v>
      </c>
      <c r="H21" s="61">
        <f t="shared" si="1"/>
        <v>124073.66699999999</v>
      </c>
      <c r="I21" s="62"/>
      <c r="J21" s="62"/>
      <c r="K21" s="61"/>
      <c r="L21" s="61"/>
      <c r="M21" s="61">
        <f t="shared" si="0"/>
        <v>12407.366699999999</v>
      </c>
      <c r="N21" s="61">
        <f t="shared" si="2"/>
        <v>136481.03369999997</v>
      </c>
      <c r="O21" s="67">
        <v>1</v>
      </c>
      <c r="P21" s="61">
        <f t="shared" si="3"/>
        <v>136481.03369999997</v>
      </c>
      <c r="Q21" s="62"/>
      <c r="R21" s="62">
        <f t="shared" si="4"/>
        <v>136481.03369999997</v>
      </c>
    </row>
    <row r="22" spans="1:18" ht="12.75">
      <c r="A22" s="44">
        <v>12</v>
      </c>
      <c r="B22" s="3" t="s">
        <v>10</v>
      </c>
      <c r="C22" s="44">
        <v>4</v>
      </c>
      <c r="D22" s="11"/>
      <c r="E22" s="4">
        <v>17697</v>
      </c>
      <c r="F22" s="45">
        <v>2.9</v>
      </c>
      <c r="G22" s="44">
        <v>1.71</v>
      </c>
      <c r="H22" s="61">
        <f t="shared" si="1"/>
        <v>87759.423</v>
      </c>
      <c r="I22" s="62"/>
      <c r="J22" s="62"/>
      <c r="K22" s="61"/>
      <c r="L22" s="61"/>
      <c r="M22" s="61">
        <f>H22*0.1</f>
        <v>8775.9423</v>
      </c>
      <c r="N22" s="61">
        <f>H22+J22+L22+M22</f>
        <v>96535.36529999999</v>
      </c>
      <c r="O22" s="67">
        <v>1</v>
      </c>
      <c r="P22" s="61">
        <f t="shared" si="3"/>
        <v>96535.36529999999</v>
      </c>
      <c r="Q22" s="62"/>
      <c r="R22" s="62">
        <f t="shared" si="4"/>
        <v>96535.36529999999</v>
      </c>
    </row>
    <row r="23" spans="1:18" ht="12.75">
      <c r="A23" s="44">
        <v>13</v>
      </c>
      <c r="B23" s="3" t="s">
        <v>29</v>
      </c>
      <c r="C23" s="44">
        <v>2</v>
      </c>
      <c r="D23" s="11"/>
      <c r="E23" s="4">
        <v>17697</v>
      </c>
      <c r="F23" s="44">
        <v>2.84</v>
      </c>
      <c r="G23" s="44">
        <v>1.71</v>
      </c>
      <c r="H23" s="61">
        <f t="shared" si="1"/>
        <v>85943.71079999999</v>
      </c>
      <c r="I23" s="62"/>
      <c r="J23" s="62"/>
      <c r="K23" s="61"/>
      <c r="L23" s="61"/>
      <c r="M23" s="61">
        <f t="shared" si="0"/>
        <v>8594.371079999999</v>
      </c>
      <c r="N23" s="61">
        <f t="shared" si="2"/>
        <v>94538.08187999998</v>
      </c>
      <c r="O23" s="68">
        <v>0.75</v>
      </c>
      <c r="P23" s="61">
        <f t="shared" si="3"/>
        <v>70903.56141</v>
      </c>
      <c r="Q23" s="62"/>
      <c r="R23" s="62">
        <f t="shared" si="4"/>
        <v>70903.56141</v>
      </c>
    </row>
    <row r="24" spans="1:18" ht="12.75">
      <c r="A24" s="44">
        <v>14</v>
      </c>
      <c r="B24" s="3" t="s">
        <v>10</v>
      </c>
      <c r="C24" s="44">
        <v>4</v>
      </c>
      <c r="D24" s="11"/>
      <c r="E24" s="4">
        <v>17697</v>
      </c>
      <c r="F24" s="45">
        <v>2.9</v>
      </c>
      <c r="G24" s="44">
        <v>1.71</v>
      </c>
      <c r="H24" s="61">
        <f t="shared" si="1"/>
        <v>87759.423</v>
      </c>
      <c r="I24" s="62"/>
      <c r="J24" s="62"/>
      <c r="K24" s="61"/>
      <c r="L24" s="61"/>
      <c r="M24" s="61">
        <f t="shared" si="0"/>
        <v>8775.9423</v>
      </c>
      <c r="N24" s="61">
        <f t="shared" si="2"/>
        <v>96535.36529999999</v>
      </c>
      <c r="O24" s="69">
        <v>1</v>
      </c>
      <c r="P24" s="61">
        <f t="shared" si="3"/>
        <v>96535.36529999999</v>
      </c>
      <c r="Q24" s="62"/>
      <c r="R24" s="62">
        <f t="shared" si="4"/>
        <v>96535.36529999999</v>
      </c>
    </row>
    <row r="25" spans="1:18" ht="12.75">
      <c r="A25" s="44">
        <v>15</v>
      </c>
      <c r="B25" s="3" t="s">
        <v>9</v>
      </c>
      <c r="C25" s="44">
        <v>4</v>
      </c>
      <c r="D25" s="11"/>
      <c r="E25" s="4">
        <v>17697</v>
      </c>
      <c r="F25" s="45">
        <v>2.9</v>
      </c>
      <c r="G25" s="44">
        <v>1.71</v>
      </c>
      <c r="H25" s="61">
        <f t="shared" si="1"/>
        <v>87759.423</v>
      </c>
      <c r="I25" s="62"/>
      <c r="J25" s="62"/>
      <c r="K25" s="61"/>
      <c r="L25" s="61"/>
      <c r="M25" s="61">
        <f t="shared" si="0"/>
        <v>8775.9423</v>
      </c>
      <c r="N25" s="61">
        <f t="shared" si="2"/>
        <v>96535.36529999999</v>
      </c>
      <c r="O25" s="68">
        <v>0.5</v>
      </c>
      <c r="P25" s="61">
        <f t="shared" si="3"/>
        <v>48267.682649999995</v>
      </c>
      <c r="Q25" s="62"/>
      <c r="R25" s="62">
        <f t="shared" si="4"/>
        <v>48267.682649999995</v>
      </c>
    </row>
    <row r="26" spans="1:18" ht="12.75">
      <c r="A26" s="44">
        <v>16</v>
      </c>
      <c r="B26" s="3" t="s">
        <v>97</v>
      </c>
      <c r="C26" s="44" t="s">
        <v>61</v>
      </c>
      <c r="D26" s="11" t="s">
        <v>30</v>
      </c>
      <c r="E26" s="4">
        <v>17697</v>
      </c>
      <c r="F26" s="44">
        <v>3.31</v>
      </c>
      <c r="G26" s="44">
        <v>1.71</v>
      </c>
      <c r="H26" s="61">
        <f t="shared" si="1"/>
        <v>100166.7897</v>
      </c>
      <c r="I26" s="62"/>
      <c r="J26" s="62"/>
      <c r="K26" s="61"/>
      <c r="L26" s="61"/>
      <c r="M26" s="61">
        <f t="shared" si="0"/>
        <v>10016.67897</v>
      </c>
      <c r="N26" s="61">
        <f t="shared" si="2"/>
        <v>110183.46867</v>
      </c>
      <c r="O26" s="68">
        <v>0.5</v>
      </c>
      <c r="P26" s="61">
        <f t="shared" si="3"/>
        <v>55091.734335</v>
      </c>
      <c r="Q26" s="62"/>
      <c r="R26" s="62">
        <f t="shared" si="4"/>
        <v>55091.734335</v>
      </c>
    </row>
    <row r="27" spans="1:18" ht="12.75">
      <c r="A27" s="44">
        <v>17</v>
      </c>
      <c r="B27" s="3" t="s">
        <v>96</v>
      </c>
      <c r="C27" s="44" t="s">
        <v>61</v>
      </c>
      <c r="D27" s="11" t="s">
        <v>30</v>
      </c>
      <c r="E27" s="4">
        <v>17697</v>
      </c>
      <c r="F27" s="44">
        <v>3.31</v>
      </c>
      <c r="G27" s="44">
        <v>1.71</v>
      </c>
      <c r="H27" s="61">
        <f t="shared" si="1"/>
        <v>100166.7897</v>
      </c>
      <c r="I27" s="62"/>
      <c r="J27" s="62"/>
      <c r="K27" s="61"/>
      <c r="L27" s="61"/>
      <c r="M27" s="61">
        <f t="shared" si="0"/>
        <v>10016.67897</v>
      </c>
      <c r="N27" s="61">
        <f t="shared" si="2"/>
        <v>110183.46867</v>
      </c>
      <c r="O27" s="68">
        <v>0.5</v>
      </c>
      <c r="P27" s="61">
        <f t="shared" si="3"/>
        <v>55091.734335</v>
      </c>
      <c r="Q27" s="62"/>
      <c r="R27" s="62">
        <f t="shared" si="4"/>
        <v>55091.734335</v>
      </c>
    </row>
    <row r="28" spans="1:18" ht="12.75">
      <c r="A28" s="44">
        <v>18</v>
      </c>
      <c r="B28" s="3" t="s">
        <v>37</v>
      </c>
      <c r="C28" s="44" t="s">
        <v>60</v>
      </c>
      <c r="D28" s="11" t="s">
        <v>30</v>
      </c>
      <c r="E28" s="4">
        <v>17697</v>
      </c>
      <c r="F28" s="44">
        <v>2.95</v>
      </c>
      <c r="G28" s="44">
        <v>1.71</v>
      </c>
      <c r="H28" s="61">
        <f t="shared" si="1"/>
        <v>89272.5165</v>
      </c>
      <c r="I28" s="62"/>
      <c r="J28" s="62"/>
      <c r="K28" s="61"/>
      <c r="L28" s="61"/>
      <c r="M28" s="61">
        <f t="shared" si="0"/>
        <v>8927.25165</v>
      </c>
      <c r="N28" s="61">
        <f t="shared" si="2"/>
        <v>98199.76815</v>
      </c>
      <c r="O28" s="68">
        <v>0.25</v>
      </c>
      <c r="P28" s="61">
        <f t="shared" si="3"/>
        <v>24549.9420375</v>
      </c>
      <c r="Q28" s="62"/>
      <c r="R28" s="62">
        <f t="shared" si="4"/>
        <v>24549.9420375</v>
      </c>
    </row>
    <row r="29" spans="1:18" ht="12.75">
      <c r="A29" s="4"/>
      <c r="B29" s="3" t="s">
        <v>5</v>
      </c>
      <c r="C29" s="4"/>
      <c r="D29" s="44"/>
      <c r="E29" s="4"/>
      <c r="F29" s="4"/>
      <c r="G29" s="4"/>
      <c r="H29" s="62"/>
      <c r="I29" s="62"/>
      <c r="J29" s="62"/>
      <c r="K29" s="61"/>
      <c r="L29" s="61"/>
      <c r="M29" s="61"/>
      <c r="N29" s="61"/>
      <c r="O29" s="65">
        <f>SUM(O12:O28)</f>
        <v>14.5</v>
      </c>
      <c r="P29" s="63">
        <f>SUM(P12:P28)</f>
        <v>1520725.8179174997</v>
      </c>
      <c r="Q29" s="63"/>
      <c r="R29" s="63">
        <f>SUM(R12:R28)</f>
        <v>1600691.6111532997</v>
      </c>
    </row>
  </sheetData>
  <sheetProtection/>
  <mergeCells count="21">
    <mergeCell ref="O8:O11"/>
    <mergeCell ref="P8:P11"/>
    <mergeCell ref="A3:P3"/>
    <mergeCell ref="B4:P4"/>
    <mergeCell ref="B5:P5"/>
    <mergeCell ref="H9:H11"/>
    <mergeCell ref="I9:N9"/>
    <mergeCell ref="Q8:Q11"/>
    <mergeCell ref="I10:J10"/>
    <mergeCell ref="F8:F11"/>
    <mergeCell ref="R8:R11"/>
    <mergeCell ref="K10:L10"/>
    <mergeCell ref="M10:M11"/>
    <mergeCell ref="N10:N11"/>
    <mergeCell ref="H8:N8"/>
    <mergeCell ref="A8:A11"/>
    <mergeCell ref="B8:B11"/>
    <mergeCell ref="C8:C11"/>
    <mergeCell ref="D8:D11"/>
    <mergeCell ref="E8:E11"/>
    <mergeCell ref="G8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I15"/>
  <sheetViews>
    <sheetView zoomScaleSheetLayoutView="100" zoomScalePageLayoutView="0" workbookViewId="0" topLeftCell="A1">
      <selection activeCell="A3" sqref="A3:IV5"/>
    </sheetView>
  </sheetViews>
  <sheetFormatPr defaultColWidth="9.00390625" defaultRowHeight="12.75"/>
  <cols>
    <col min="1" max="1" width="5.75390625" style="1" customWidth="1"/>
    <col min="2" max="2" width="22.625" style="1" customWidth="1"/>
    <col min="3" max="3" width="8.875" style="1" customWidth="1"/>
    <col min="4" max="4" width="10.625" style="1" customWidth="1"/>
    <col min="5" max="5" width="7.00390625" style="1" customWidth="1"/>
    <col min="6" max="7" width="6.125" style="1" customWidth="1"/>
    <col min="8" max="8" width="11.75390625" style="1" customWidth="1"/>
    <col min="9" max="9" width="6.25390625" style="1" customWidth="1"/>
    <col min="10" max="10" width="7.00390625" style="1" customWidth="1"/>
    <col min="11" max="11" width="6.25390625" style="1" customWidth="1"/>
    <col min="12" max="12" width="7.00390625" style="1" customWidth="1"/>
    <col min="13" max="16384" width="9.125" style="1" customWidth="1"/>
  </cols>
  <sheetData>
    <row r="1" spans="11:14" ht="15.75">
      <c r="K1" s="10"/>
      <c r="L1" s="10"/>
      <c r="M1" s="10"/>
      <c r="N1" s="10"/>
    </row>
    <row r="2" spans="11:14" ht="15.75">
      <c r="K2" s="10"/>
      <c r="L2" s="10"/>
      <c r="M2" s="10"/>
      <c r="N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3:8" ht="15.75">
      <c r="C6" s="94"/>
      <c r="D6" s="94"/>
      <c r="E6" s="94"/>
      <c r="F6" s="94"/>
      <c r="G6" s="94"/>
      <c r="H6" s="94"/>
    </row>
    <row r="9" spans="1:113" ht="12.75" customHeight="1">
      <c r="A9" s="91" t="s">
        <v>38</v>
      </c>
      <c r="B9" s="91" t="s">
        <v>39</v>
      </c>
      <c r="C9" s="85" t="s">
        <v>40</v>
      </c>
      <c r="D9" s="91" t="s">
        <v>41</v>
      </c>
      <c r="E9" s="85" t="s">
        <v>42</v>
      </c>
      <c r="F9" s="89" t="s">
        <v>43</v>
      </c>
      <c r="G9" s="89" t="s">
        <v>92</v>
      </c>
      <c r="H9" s="74" t="s">
        <v>44</v>
      </c>
      <c r="I9" s="75"/>
      <c r="J9" s="75"/>
      <c r="K9" s="75"/>
      <c r="L9" s="75"/>
      <c r="M9" s="75"/>
      <c r="N9" s="76"/>
      <c r="O9" s="71" t="s">
        <v>77</v>
      </c>
      <c r="P9" s="77" t="s">
        <v>46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</row>
    <row r="10" spans="1:113" ht="12.75" customHeight="1">
      <c r="A10" s="92"/>
      <c r="B10" s="92"/>
      <c r="C10" s="86"/>
      <c r="D10" s="92"/>
      <c r="E10" s="86"/>
      <c r="F10" s="83"/>
      <c r="G10" s="83"/>
      <c r="H10" s="77" t="s">
        <v>47</v>
      </c>
      <c r="I10" s="80"/>
      <c r="J10" s="80"/>
      <c r="K10" s="80"/>
      <c r="L10" s="80"/>
      <c r="M10" s="80"/>
      <c r="N10" s="80"/>
      <c r="O10" s="72"/>
      <c r="P10" s="7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</row>
    <row r="11" spans="1:113" ht="36.75" customHeight="1">
      <c r="A11" s="92"/>
      <c r="B11" s="92"/>
      <c r="C11" s="85"/>
      <c r="D11" s="92"/>
      <c r="E11" s="85"/>
      <c r="F11" s="83"/>
      <c r="G11" s="83"/>
      <c r="H11" s="78"/>
      <c r="I11" s="87" t="s">
        <v>48</v>
      </c>
      <c r="J11" s="88"/>
      <c r="K11" s="81" t="s">
        <v>49</v>
      </c>
      <c r="L11" s="82"/>
      <c r="M11" s="77" t="s">
        <v>50</v>
      </c>
      <c r="N11" s="83" t="s">
        <v>51</v>
      </c>
      <c r="O11" s="72"/>
      <c r="P11" s="7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</row>
    <row r="12" spans="1:113" ht="33.75" customHeight="1">
      <c r="A12" s="93"/>
      <c r="B12" s="93"/>
      <c r="C12" s="85"/>
      <c r="D12" s="93"/>
      <c r="E12" s="85"/>
      <c r="F12" s="84"/>
      <c r="G12" s="84"/>
      <c r="H12" s="79"/>
      <c r="I12" s="17" t="s">
        <v>53</v>
      </c>
      <c r="J12" s="17" t="s">
        <v>52</v>
      </c>
      <c r="K12" s="17" t="s">
        <v>53</v>
      </c>
      <c r="L12" s="17" t="s">
        <v>52</v>
      </c>
      <c r="M12" s="79"/>
      <c r="N12" s="84"/>
      <c r="O12" s="73"/>
      <c r="P12" s="79"/>
      <c r="Q12" s="19"/>
      <c r="R12" s="19"/>
      <c r="S12" s="19"/>
      <c r="T12" s="19"/>
      <c r="U12" s="19"/>
      <c r="V12" s="19"/>
      <c r="W12" s="19"/>
      <c r="X12" s="19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54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</row>
    <row r="13" spans="1:16" ht="12.75">
      <c r="A13" s="44">
        <v>1</v>
      </c>
      <c r="B13" s="3" t="s">
        <v>32</v>
      </c>
      <c r="C13" s="44" t="s">
        <v>62</v>
      </c>
      <c r="D13" s="8" t="s">
        <v>30</v>
      </c>
      <c r="E13" s="4">
        <v>17697</v>
      </c>
      <c r="F13" s="45">
        <v>4.1</v>
      </c>
      <c r="G13" s="44">
        <v>1.71</v>
      </c>
      <c r="H13" s="46">
        <f>E13*F13*G13</f>
        <v>124073.66699999999</v>
      </c>
      <c r="I13" s="4"/>
      <c r="J13" s="4"/>
      <c r="K13" s="44"/>
      <c r="L13" s="44"/>
      <c r="M13" s="46">
        <f>H13*0.1</f>
        <v>12407.366699999999</v>
      </c>
      <c r="N13" s="46">
        <f>H13+J13+L13+M13</f>
        <v>136481.03369999997</v>
      </c>
      <c r="O13" s="11">
        <v>1</v>
      </c>
      <c r="P13" s="46">
        <f>N13*O13</f>
        <v>136481.03369999997</v>
      </c>
    </row>
    <row r="14" spans="1:16" ht="12.75">
      <c r="A14" s="44">
        <v>2</v>
      </c>
      <c r="B14" s="3" t="s">
        <v>32</v>
      </c>
      <c r="C14" s="44" t="s">
        <v>62</v>
      </c>
      <c r="D14" s="8" t="s">
        <v>30</v>
      </c>
      <c r="E14" s="4">
        <v>17697</v>
      </c>
      <c r="F14" s="45">
        <v>4.1</v>
      </c>
      <c r="G14" s="44">
        <v>1.71</v>
      </c>
      <c r="H14" s="46">
        <f>E14*F14*G14</f>
        <v>124073.66699999999</v>
      </c>
      <c r="I14" s="4"/>
      <c r="J14" s="4"/>
      <c r="K14" s="44"/>
      <c r="L14" s="44"/>
      <c r="M14" s="46">
        <f>H14*0.1</f>
        <v>12407.366699999999</v>
      </c>
      <c r="N14" s="46">
        <f>H14+J14+L14+M14</f>
        <v>136481.03369999997</v>
      </c>
      <c r="O14" s="11">
        <v>0.5</v>
      </c>
      <c r="P14" s="46">
        <f>N14*O14</f>
        <v>68240.51684999999</v>
      </c>
    </row>
    <row r="15" spans="1:16" ht="12.75">
      <c r="A15" s="4"/>
      <c r="B15" s="3" t="s">
        <v>5</v>
      </c>
      <c r="C15" s="4"/>
      <c r="D15" s="44"/>
      <c r="E15" s="4"/>
      <c r="F15" s="4"/>
      <c r="G15" s="4"/>
      <c r="H15" s="4"/>
      <c r="I15" s="4"/>
      <c r="J15" s="4"/>
      <c r="K15" s="44"/>
      <c r="L15" s="44"/>
      <c r="M15" s="44"/>
      <c r="N15" s="44"/>
      <c r="O15" s="11">
        <f>SUM(O13:O14)</f>
        <v>1.5</v>
      </c>
      <c r="P15" s="47">
        <f>SUM(P13:P14)</f>
        <v>204721.55054999996</v>
      </c>
    </row>
  </sheetData>
  <sheetProtection/>
  <mergeCells count="20">
    <mergeCell ref="P9:P12"/>
    <mergeCell ref="I10:N10"/>
    <mergeCell ref="A3:P3"/>
    <mergeCell ref="B4:P4"/>
    <mergeCell ref="B5:P5"/>
    <mergeCell ref="N11:N12"/>
    <mergeCell ref="H10:H12"/>
    <mergeCell ref="C6:H6"/>
    <mergeCell ref="H9:N9"/>
    <mergeCell ref="O9:O12"/>
    <mergeCell ref="F9:F12"/>
    <mergeCell ref="M11:M12"/>
    <mergeCell ref="E9:E12"/>
    <mergeCell ref="K11:L11"/>
    <mergeCell ref="G9:G12"/>
    <mergeCell ref="A9:A12"/>
    <mergeCell ref="B9:B12"/>
    <mergeCell ref="C9:C12"/>
    <mergeCell ref="D9:D12"/>
    <mergeCell ref="I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L22"/>
  <sheetViews>
    <sheetView zoomScaleSheetLayoutView="124" zoomScalePageLayoutView="0" workbookViewId="0" topLeftCell="A1">
      <selection activeCell="A3" sqref="A3:IV5"/>
    </sheetView>
  </sheetViews>
  <sheetFormatPr defaultColWidth="9.00390625" defaultRowHeight="12.75"/>
  <cols>
    <col min="1" max="1" width="3.25390625" style="1" customWidth="1"/>
    <col min="2" max="2" width="18.125" style="1" customWidth="1"/>
    <col min="3" max="3" width="8.875" style="1" customWidth="1"/>
    <col min="4" max="4" width="7.625" style="1" customWidth="1"/>
    <col min="5" max="5" width="9.375" style="1" customWidth="1"/>
    <col min="6" max="6" width="7.75390625" style="1" customWidth="1"/>
    <col min="7" max="8" width="7.00390625" style="1" customWidth="1"/>
    <col min="9" max="9" width="7.25390625" style="1" customWidth="1"/>
    <col min="10" max="10" width="6.125" style="1" customWidth="1"/>
    <col min="11" max="13" width="7.375" style="1" customWidth="1"/>
    <col min="14" max="14" width="8.375" style="1" hidden="1" customWidth="1"/>
    <col min="15" max="15" width="6.75390625" style="1" hidden="1" customWidth="1"/>
    <col min="16" max="16" width="11.00390625" style="1" customWidth="1"/>
    <col min="17" max="18" width="9.125" style="1" customWidth="1"/>
    <col min="19" max="19" width="13.625" style="1" customWidth="1"/>
    <col min="20" max="16384" width="9.125" style="1" customWidth="1"/>
  </cols>
  <sheetData>
    <row r="1" spans="17:19" ht="15.75">
      <c r="Q1" s="10"/>
      <c r="R1" s="10"/>
      <c r="S1" s="10"/>
    </row>
    <row r="2" spans="17:19" ht="15.75">
      <c r="Q2" s="10"/>
      <c r="R2" s="10"/>
      <c r="S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145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3:14" ht="15.75"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8" ht="12.75">
      <c r="S8" s="13"/>
    </row>
    <row r="9" spans="1:116" ht="12.75" customHeight="1">
      <c r="A9" s="91" t="s">
        <v>38</v>
      </c>
      <c r="B9" s="91" t="s">
        <v>39</v>
      </c>
      <c r="C9" s="91" t="s">
        <v>23</v>
      </c>
      <c r="D9" s="85" t="s">
        <v>40</v>
      </c>
      <c r="E9" s="91" t="s">
        <v>41</v>
      </c>
      <c r="F9" s="85" t="s">
        <v>42</v>
      </c>
      <c r="G9" s="89" t="s">
        <v>43</v>
      </c>
      <c r="H9" s="89" t="s">
        <v>92</v>
      </c>
      <c r="I9" s="74" t="s">
        <v>44</v>
      </c>
      <c r="J9" s="75"/>
      <c r="K9" s="75"/>
      <c r="L9" s="75"/>
      <c r="M9" s="75"/>
      <c r="N9" s="75"/>
      <c r="O9" s="75"/>
      <c r="P9" s="75"/>
      <c r="Q9" s="76"/>
      <c r="R9" s="71" t="s">
        <v>77</v>
      </c>
      <c r="S9" s="89" t="s">
        <v>46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</row>
    <row r="10" spans="1:116" ht="12.75" customHeight="1">
      <c r="A10" s="92"/>
      <c r="B10" s="92"/>
      <c r="C10" s="92"/>
      <c r="D10" s="86"/>
      <c r="E10" s="92"/>
      <c r="F10" s="86"/>
      <c r="G10" s="83"/>
      <c r="H10" s="83"/>
      <c r="I10" s="77" t="s">
        <v>47</v>
      </c>
      <c r="J10" s="95"/>
      <c r="K10" s="96"/>
      <c r="L10" s="96"/>
      <c r="M10" s="96"/>
      <c r="N10" s="96"/>
      <c r="O10" s="96"/>
      <c r="P10" s="96"/>
      <c r="Q10" s="97"/>
      <c r="R10" s="72"/>
      <c r="S10" s="8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ht="51" customHeight="1">
      <c r="A11" s="92"/>
      <c r="B11" s="92"/>
      <c r="C11" s="92"/>
      <c r="D11" s="85"/>
      <c r="E11" s="92"/>
      <c r="F11" s="85"/>
      <c r="G11" s="83"/>
      <c r="H11" s="83"/>
      <c r="I11" s="78"/>
      <c r="J11" s="81" t="s">
        <v>64</v>
      </c>
      <c r="K11" s="82"/>
      <c r="L11" s="87" t="s">
        <v>75</v>
      </c>
      <c r="M11" s="88"/>
      <c r="N11" s="87" t="s">
        <v>74</v>
      </c>
      <c r="O11" s="88"/>
      <c r="P11" s="78" t="s">
        <v>50</v>
      </c>
      <c r="Q11" s="83" t="s">
        <v>51</v>
      </c>
      <c r="R11" s="72"/>
      <c r="S11" s="83"/>
      <c r="T11" s="18"/>
      <c r="U11" s="18"/>
      <c r="V11" s="5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16" ht="33.75" customHeight="1">
      <c r="A12" s="93"/>
      <c r="B12" s="93"/>
      <c r="C12" s="93"/>
      <c r="D12" s="85"/>
      <c r="E12" s="93"/>
      <c r="F12" s="85"/>
      <c r="G12" s="84"/>
      <c r="H12" s="84"/>
      <c r="I12" s="79"/>
      <c r="J12" s="17" t="s">
        <v>53</v>
      </c>
      <c r="K12" s="17" t="s">
        <v>52</v>
      </c>
      <c r="L12" s="17" t="s">
        <v>53</v>
      </c>
      <c r="M12" s="17" t="s">
        <v>52</v>
      </c>
      <c r="N12" s="17" t="s">
        <v>53</v>
      </c>
      <c r="O12" s="17" t="s">
        <v>52</v>
      </c>
      <c r="P12" s="79"/>
      <c r="Q12" s="84"/>
      <c r="R12" s="73"/>
      <c r="S12" s="84"/>
      <c r="T12" s="19"/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54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</row>
    <row r="13" spans="1:19" ht="12.75">
      <c r="A13" s="44"/>
      <c r="B13" s="5" t="s">
        <v>13</v>
      </c>
      <c r="C13" s="2"/>
      <c r="D13" s="44"/>
      <c r="E13" s="8"/>
      <c r="F13" s="4"/>
      <c r="G13" s="44"/>
      <c r="H13" s="44"/>
      <c r="I13" s="46"/>
      <c r="J13" s="46"/>
      <c r="K13" s="46"/>
      <c r="L13" s="4"/>
      <c r="M13" s="4"/>
      <c r="N13" s="44"/>
      <c r="O13" s="44"/>
      <c r="P13" s="46"/>
      <c r="Q13" s="46"/>
      <c r="R13" s="11"/>
      <c r="S13" s="46"/>
    </row>
    <row r="14" spans="1:19" ht="12.75">
      <c r="A14" s="44"/>
      <c r="B14" s="3" t="s">
        <v>88</v>
      </c>
      <c r="C14" s="2"/>
      <c r="D14" s="44" t="s">
        <v>68</v>
      </c>
      <c r="E14" s="8" t="s">
        <v>110</v>
      </c>
      <c r="F14" s="4">
        <v>17697</v>
      </c>
      <c r="G14" s="45">
        <v>4.77</v>
      </c>
      <c r="H14" s="45">
        <v>3.42</v>
      </c>
      <c r="I14" s="46">
        <f>F14*G14*H14</f>
        <v>288698.2398</v>
      </c>
      <c r="J14" s="46">
        <v>25</v>
      </c>
      <c r="K14" s="46">
        <f>I14*0.25</f>
        <v>72174.55995</v>
      </c>
      <c r="L14" s="4"/>
      <c r="M14" s="4"/>
      <c r="N14" s="44"/>
      <c r="O14" s="46"/>
      <c r="P14" s="46">
        <f>(I14+K14)*0.1</f>
        <v>36087.279975000005</v>
      </c>
      <c r="Q14" s="46">
        <f>I14+M14+O14+P14+K14</f>
        <v>396960.07972499996</v>
      </c>
      <c r="R14" s="11">
        <v>0.25</v>
      </c>
      <c r="S14" s="46">
        <f>Q14*R14</f>
        <v>99240.01993124999</v>
      </c>
    </row>
    <row r="15" spans="1:19" ht="12.75">
      <c r="A15" s="44"/>
      <c r="B15" s="3"/>
      <c r="C15" s="2"/>
      <c r="D15" s="44"/>
      <c r="E15" s="8"/>
      <c r="F15" s="4"/>
      <c r="G15" s="45"/>
      <c r="H15" s="45"/>
      <c r="I15" s="46"/>
      <c r="J15" s="46"/>
      <c r="K15" s="46"/>
      <c r="L15" s="4"/>
      <c r="M15" s="4"/>
      <c r="N15" s="44"/>
      <c r="O15" s="46"/>
      <c r="P15" s="46"/>
      <c r="Q15" s="46"/>
      <c r="R15" s="11">
        <f>SUM(R14)</f>
        <v>0.25</v>
      </c>
      <c r="S15" s="47">
        <f>SUM(S14)</f>
        <v>99240.01993124999</v>
      </c>
    </row>
    <row r="16" spans="1:19" ht="12.75">
      <c r="A16" s="44"/>
      <c r="B16" s="3" t="s">
        <v>0</v>
      </c>
      <c r="C16" s="4"/>
      <c r="D16" s="44"/>
      <c r="E16" s="11"/>
      <c r="F16" s="4"/>
      <c r="G16" s="44"/>
      <c r="H16" s="44"/>
      <c r="I16" s="46"/>
      <c r="J16" s="46"/>
      <c r="K16" s="46"/>
      <c r="L16" s="4"/>
      <c r="M16" s="4"/>
      <c r="N16" s="44"/>
      <c r="O16" s="44"/>
      <c r="P16" s="46"/>
      <c r="Q16" s="46"/>
      <c r="R16" s="11"/>
      <c r="S16" s="46"/>
    </row>
    <row r="17" spans="1:19" ht="12.75">
      <c r="A17" s="44"/>
      <c r="B17" s="3" t="s">
        <v>17</v>
      </c>
      <c r="C17" s="44"/>
      <c r="D17" s="44" t="s">
        <v>69</v>
      </c>
      <c r="E17" s="8" t="s">
        <v>111</v>
      </c>
      <c r="F17" s="44">
        <v>17697</v>
      </c>
      <c r="G17" s="44">
        <v>3.45</v>
      </c>
      <c r="H17" s="44">
        <v>2.34</v>
      </c>
      <c r="I17" s="46">
        <f>F17*G17*H17</f>
        <v>142867.881</v>
      </c>
      <c r="J17" s="46">
        <v>25</v>
      </c>
      <c r="K17" s="46">
        <f>I17*0.25</f>
        <v>35716.97025</v>
      </c>
      <c r="L17" s="4"/>
      <c r="M17" s="4"/>
      <c r="N17" s="44"/>
      <c r="O17" s="44"/>
      <c r="P17" s="46">
        <f>(I17+K17)*0.1</f>
        <v>17858.485125000003</v>
      </c>
      <c r="Q17" s="46">
        <f>I17+M17+O17+P17+K17</f>
        <v>196443.336375</v>
      </c>
      <c r="R17" s="11">
        <v>1</v>
      </c>
      <c r="S17" s="46">
        <f>Q17*R17</f>
        <v>196443.336375</v>
      </c>
    </row>
    <row r="18" spans="1:19" ht="12.75">
      <c r="A18" s="44"/>
      <c r="B18" s="3"/>
      <c r="C18" s="4"/>
      <c r="D18" s="44"/>
      <c r="E18" s="11"/>
      <c r="F18" s="4"/>
      <c r="G18" s="44"/>
      <c r="H18" s="44"/>
      <c r="I18" s="46"/>
      <c r="J18" s="46"/>
      <c r="K18" s="46"/>
      <c r="L18" s="4"/>
      <c r="M18" s="4"/>
      <c r="N18" s="44"/>
      <c r="O18" s="44"/>
      <c r="P18" s="46"/>
      <c r="Q18" s="46"/>
      <c r="R18" s="47">
        <f>SUM(R17:R17)</f>
        <v>1</v>
      </c>
      <c r="S18" s="47">
        <f>SUM(S17:S17)</f>
        <v>196443.336375</v>
      </c>
    </row>
    <row r="19" spans="1:19" ht="12.75">
      <c r="A19" s="44"/>
      <c r="B19" s="3" t="s">
        <v>1</v>
      </c>
      <c r="C19" s="4"/>
      <c r="D19" s="44"/>
      <c r="E19" s="11"/>
      <c r="F19" s="4"/>
      <c r="G19" s="44"/>
      <c r="H19" s="44"/>
      <c r="I19" s="46"/>
      <c r="J19" s="46"/>
      <c r="K19" s="46"/>
      <c r="L19" s="4"/>
      <c r="M19" s="4"/>
      <c r="N19" s="44"/>
      <c r="O19" s="44"/>
      <c r="P19" s="46"/>
      <c r="Q19" s="46"/>
      <c r="R19" s="11"/>
      <c r="S19" s="46"/>
    </row>
    <row r="20" spans="1:19" ht="12.75">
      <c r="A20" s="44"/>
      <c r="B20" s="3" t="s">
        <v>18</v>
      </c>
      <c r="C20" s="4"/>
      <c r="D20" s="44">
        <v>4</v>
      </c>
      <c r="E20" s="11"/>
      <c r="F20" s="4">
        <v>17697</v>
      </c>
      <c r="G20" s="45">
        <v>2.9</v>
      </c>
      <c r="H20" s="44">
        <v>1.86</v>
      </c>
      <c r="I20" s="46">
        <f>F20*G20*H20</f>
        <v>95457.618</v>
      </c>
      <c r="J20" s="46"/>
      <c r="K20" s="46"/>
      <c r="L20" s="4"/>
      <c r="M20" s="4"/>
      <c r="N20" s="44"/>
      <c r="O20" s="44"/>
      <c r="P20" s="46">
        <f>(I20+K20)*0.1</f>
        <v>9545.7618</v>
      </c>
      <c r="Q20" s="46">
        <f>I20+M20+O20+P20+K20</f>
        <v>105003.3798</v>
      </c>
      <c r="R20" s="11">
        <v>1</v>
      </c>
      <c r="S20" s="46">
        <f>Q20*R20</f>
        <v>105003.3798</v>
      </c>
    </row>
    <row r="21" spans="1:19" ht="12.75">
      <c r="A21" s="4"/>
      <c r="C21" s="4"/>
      <c r="D21" s="4"/>
      <c r="E21" s="44"/>
      <c r="F21" s="4"/>
      <c r="G21" s="4"/>
      <c r="H21" s="4"/>
      <c r="I21" s="4"/>
      <c r="J21" s="4"/>
      <c r="K21" s="4"/>
      <c r="L21" s="4"/>
      <c r="M21" s="4"/>
      <c r="N21" s="44"/>
      <c r="O21" s="44"/>
      <c r="P21" s="44"/>
      <c r="Q21" s="44"/>
      <c r="R21" s="11">
        <f>SUM(R20:R20)</f>
        <v>1</v>
      </c>
      <c r="S21" s="47">
        <v>104641</v>
      </c>
    </row>
    <row r="22" spans="1:19" ht="12.75">
      <c r="A22" s="4"/>
      <c r="B22" s="3" t="s">
        <v>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3">
        <f>R18+R21+R15</f>
        <v>2.25</v>
      </c>
      <c r="S22" s="15">
        <f>S18+S21+S15</f>
        <v>400324.35630625</v>
      </c>
    </row>
  </sheetData>
  <sheetProtection/>
  <mergeCells count="22">
    <mergeCell ref="A9:A12"/>
    <mergeCell ref="B9:B12"/>
    <mergeCell ref="C9:C12"/>
    <mergeCell ref="D9:D12"/>
    <mergeCell ref="E9:E12"/>
    <mergeCell ref="F9:F12"/>
    <mergeCell ref="N11:O11"/>
    <mergeCell ref="P11:P12"/>
    <mergeCell ref="Q11:Q12"/>
    <mergeCell ref="C6:N6"/>
    <mergeCell ref="A3:P3"/>
    <mergeCell ref="B4:P4"/>
    <mergeCell ref="B5:P5"/>
    <mergeCell ref="G9:G12"/>
    <mergeCell ref="I9:Q9"/>
    <mergeCell ref="R9:R12"/>
    <mergeCell ref="S9:S12"/>
    <mergeCell ref="H9:H12"/>
    <mergeCell ref="I10:I12"/>
    <mergeCell ref="J10:Q10"/>
    <mergeCell ref="J11:K11"/>
    <mergeCell ref="L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L29"/>
  <sheetViews>
    <sheetView zoomScaleSheetLayoutView="106" zoomScalePageLayoutView="0" workbookViewId="0" topLeftCell="A1">
      <selection activeCell="A3" sqref="A3:IV5"/>
    </sheetView>
  </sheetViews>
  <sheetFormatPr defaultColWidth="9.00390625" defaultRowHeight="12.75"/>
  <cols>
    <col min="1" max="1" width="3.25390625" style="1" customWidth="1"/>
    <col min="2" max="2" width="19.25390625" style="1" customWidth="1"/>
    <col min="3" max="3" width="8.125" style="1" customWidth="1"/>
    <col min="4" max="4" width="7.625" style="1" customWidth="1"/>
    <col min="5" max="5" width="9.375" style="1" customWidth="1"/>
    <col min="6" max="6" width="7.75390625" style="1" customWidth="1"/>
    <col min="7" max="8" width="7.00390625" style="1" customWidth="1"/>
    <col min="9" max="9" width="7.25390625" style="1" customWidth="1"/>
    <col min="10" max="10" width="6.125" style="1" customWidth="1"/>
    <col min="11" max="13" width="7.375" style="1" customWidth="1"/>
    <col min="14" max="14" width="8.375" style="1" hidden="1" customWidth="1"/>
    <col min="15" max="15" width="6.75390625" style="1" hidden="1" customWidth="1"/>
    <col min="16" max="16" width="11.00390625" style="1" customWidth="1"/>
    <col min="17" max="18" width="9.125" style="1" customWidth="1"/>
    <col min="19" max="19" width="13.625" style="1" customWidth="1"/>
    <col min="20" max="16384" width="9.125" style="1" customWidth="1"/>
  </cols>
  <sheetData>
    <row r="1" spans="18:19" ht="15.75">
      <c r="R1" s="10"/>
      <c r="S1" s="10"/>
    </row>
    <row r="2" spans="18:19" ht="15.75">
      <c r="R2" s="10"/>
      <c r="S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3:14" ht="15.75"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8" ht="12.75">
      <c r="S8" s="13"/>
    </row>
    <row r="9" spans="1:116" ht="12.75" customHeight="1">
      <c r="A9" s="91" t="s">
        <v>38</v>
      </c>
      <c r="B9" s="91" t="s">
        <v>39</v>
      </c>
      <c r="C9" s="91" t="s">
        <v>23</v>
      </c>
      <c r="D9" s="85" t="s">
        <v>40</v>
      </c>
      <c r="E9" s="91" t="s">
        <v>41</v>
      </c>
      <c r="F9" s="85" t="s">
        <v>42</v>
      </c>
      <c r="G9" s="89" t="s">
        <v>43</v>
      </c>
      <c r="H9" s="89" t="s">
        <v>92</v>
      </c>
      <c r="I9" s="74" t="s">
        <v>44</v>
      </c>
      <c r="J9" s="75"/>
      <c r="K9" s="75"/>
      <c r="L9" s="75"/>
      <c r="M9" s="75"/>
      <c r="N9" s="75"/>
      <c r="O9" s="75"/>
      <c r="P9" s="75"/>
      <c r="Q9" s="76"/>
      <c r="R9" s="71" t="s">
        <v>77</v>
      </c>
      <c r="S9" s="89" t="s">
        <v>46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</row>
    <row r="10" spans="1:116" ht="12.75" customHeight="1">
      <c r="A10" s="92"/>
      <c r="B10" s="92"/>
      <c r="C10" s="92"/>
      <c r="D10" s="86"/>
      <c r="E10" s="92"/>
      <c r="F10" s="86"/>
      <c r="G10" s="83"/>
      <c r="H10" s="83"/>
      <c r="I10" s="77" t="s">
        <v>47</v>
      </c>
      <c r="J10" s="95"/>
      <c r="K10" s="96"/>
      <c r="L10" s="96"/>
      <c r="M10" s="96"/>
      <c r="N10" s="96"/>
      <c r="O10" s="96"/>
      <c r="P10" s="96"/>
      <c r="Q10" s="97"/>
      <c r="R10" s="72"/>
      <c r="S10" s="8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ht="51" customHeight="1">
      <c r="A11" s="92"/>
      <c r="B11" s="92"/>
      <c r="C11" s="92"/>
      <c r="D11" s="85"/>
      <c r="E11" s="92"/>
      <c r="F11" s="85"/>
      <c r="G11" s="83"/>
      <c r="H11" s="83"/>
      <c r="I11" s="78"/>
      <c r="J11" s="81" t="s">
        <v>64</v>
      </c>
      <c r="K11" s="82"/>
      <c r="L11" s="87" t="s">
        <v>75</v>
      </c>
      <c r="M11" s="88"/>
      <c r="N11" s="87" t="s">
        <v>74</v>
      </c>
      <c r="O11" s="88"/>
      <c r="P11" s="78" t="s">
        <v>50</v>
      </c>
      <c r="Q11" s="83" t="s">
        <v>51</v>
      </c>
      <c r="R11" s="72"/>
      <c r="S11" s="8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16" ht="33.75" customHeight="1">
      <c r="A12" s="93"/>
      <c r="B12" s="93"/>
      <c r="C12" s="93"/>
      <c r="D12" s="85"/>
      <c r="E12" s="93"/>
      <c r="F12" s="85"/>
      <c r="G12" s="84"/>
      <c r="H12" s="84"/>
      <c r="I12" s="79"/>
      <c r="J12" s="17" t="s">
        <v>53</v>
      </c>
      <c r="K12" s="17" t="s">
        <v>52</v>
      </c>
      <c r="L12" s="17" t="s">
        <v>53</v>
      </c>
      <c r="M12" s="17" t="s">
        <v>52</v>
      </c>
      <c r="N12" s="17" t="s">
        <v>53</v>
      </c>
      <c r="O12" s="17" t="s">
        <v>52</v>
      </c>
      <c r="P12" s="79"/>
      <c r="Q12" s="84"/>
      <c r="R12" s="73"/>
      <c r="S12" s="84"/>
      <c r="T12" s="19"/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54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</row>
    <row r="13" spans="1:19" ht="12.75">
      <c r="A13" s="44"/>
      <c r="B13" s="5" t="s">
        <v>13</v>
      </c>
      <c r="C13" s="2"/>
      <c r="D13" s="44"/>
      <c r="E13" s="8"/>
      <c r="F13" s="4"/>
      <c r="G13" s="44"/>
      <c r="H13" s="44"/>
      <c r="I13" s="46"/>
      <c r="J13" s="46"/>
      <c r="K13" s="46"/>
      <c r="L13" s="4"/>
      <c r="M13" s="4"/>
      <c r="N13" s="44"/>
      <c r="O13" s="44"/>
      <c r="P13" s="46"/>
      <c r="Q13" s="46"/>
      <c r="R13" s="11"/>
      <c r="S13" s="46"/>
    </row>
    <row r="14" spans="1:19" ht="12.75">
      <c r="A14" s="44"/>
      <c r="B14" s="3" t="s">
        <v>88</v>
      </c>
      <c r="C14" s="57">
        <v>1</v>
      </c>
      <c r="D14" s="44" t="s">
        <v>90</v>
      </c>
      <c r="E14" s="8" t="s">
        <v>112</v>
      </c>
      <c r="F14" s="4">
        <v>17697</v>
      </c>
      <c r="G14" s="45">
        <v>5.14</v>
      </c>
      <c r="H14" s="45">
        <v>3.42</v>
      </c>
      <c r="I14" s="46">
        <f>F14*G14*H14</f>
        <v>311092.02359999996</v>
      </c>
      <c r="J14" s="46">
        <v>25</v>
      </c>
      <c r="K14" s="46">
        <f>I14*0.25</f>
        <v>77773.00589999999</v>
      </c>
      <c r="L14" s="4"/>
      <c r="M14" s="4"/>
      <c r="N14" s="44"/>
      <c r="O14" s="46"/>
      <c r="P14" s="46">
        <f>(I14+K14)*0.1</f>
        <v>38886.502949999995</v>
      </c>
      <c r="Q14" s="46">
        <f>I14+M14+O14+P14+K14</f>
        <v>427751.53244999994</v>
      </c>
      <c r="R14" s="11">
        <v>0.25</v>
      </c>
      <c r="S14" s="46">
        <f>Q14*R14</f>
        <v>106937.88311249999</v>
      </c>
    </row>
    <row r="15" spans="1:19" ht="12.75">
      <c r="A15" s="44"/>
      <c r="B15" s="3" t="s">
        <v>88</v>
      </c>
      <c r="C15" s="57">
        <v>2</v>
      </c>
      <c r="D15" s="44" t="s">
        <v>113</v>
      </c>
      <c r="E15" s="8" t="s">
        <v>114</v>
      </c>
      <c r="F15" s="4">
        <v>17697</v>
      </c>
      <c r="G15" s="45">
        <v>4.96</v>
      </c>
      <c r="H15" s="45">
        <v>3.42</v>
      </c>
      <c r="I15" s="46">
        <f>F15*G15*H15</f>
        <v>300197.75039999996</v>
      </c>
      <c r="J15" s="46">
        <v>25</v>
      </c>
      <c r="K15" s="46">
        <f>I15*0.25</f>
        <v>75049.43759999999</v>
      </c>
      <c r="L15" s="4"/>
      <c r="M15" s="4"/>
      <c r="N15" s="44"/>
      <c r="O15" s="46"/>
      <c r="P15" s="46">
        <f>(I15+K15)*0.1</f>
        <v>37524.718799999995</v>
      </c>
      <c r="Q15" s="46">
        <f>I15+M15+O15+P15+K15</f>
        <v>412771.90679999994</v>
      </c>
      <c r="R15" s="11">
        <v>0.25</v>
      </c>
      <c r="S15" s="46">
        <f>Q15*R15</f>
        <v>103192.97669999998</v>
      </c>
    </row>
    <row r="16" spans="1:19" ht="12.75">
      <c r="A16" s="44"/>
      <c r="B16" s="3"/>
      <c r="C16" s="3"/>
      <c r="D16" s="44"/>
      <c r="E16" s="11"/>
      <c r="F16" s="4"/>
      <c r="G16" s="44"/>
      <c r="H16" s="44"/>
      <c r="I16" s="46"/>
      <c r="J16" s="46"/>
      <c r="K16" s="46"/>
      <c r="L16" s="4"/>
      <c r="M16" s="4"/>
      <c r="N16" s="44"/>
      <c r="O16" s="44"/>
      <c r="P16" s="46"/>
      <c r="Q16" s="46"/>
      <c r="R16" s="49">
        <f>SUM(R14:R15)</f>
        <v>0.5</v>
      </c>
      <c r="S16" s="47">
        <f>SUM(S14:S15)</f>
        <v>210130.85981249996</v>
      </c>
    </row>
    <row r="17" spans="1:19" ht="12.75">
      <c r="A17" s="44"/>
      <c r="B17" s="3" t="s">
        <v>0</v>
      </c>
      <c r="C17" s="4"/>
      <c r="D17" s="44"/>
      <c r="E17" s="11"/>
      <c r="F17" s="4"/>
      <c r="G17" s="44"/>
      <c r="H17" s="44"/>
      <c r="I17" s="46"/>
      <c r="J17" s="46"/>
      <c r="K17" s="46"/>
      <c r="L17" s="4"/>
      <c r="M17" s="4"/>
      <c r="N17" s="44"/>
      <c r="O17" s="44"/>
      <c r="P17" s="46"/>
      <c r="Q17" s="46"/>
      <c r="R17" s="11"/>
      <c r="S17" s="46"/>
    </row>
    <row r="18" spans="1:19" ht="12.75">
      <c r="A18" s="44"/>
      <c r="B18" s="3" t="s">
        <v>17</v>
      </c>
      <c r="C18" s="44"/>
      <c r="D18" s="44" t="s">
        <v>69</v>
      </c>
      <c r="E18" s="8" t="s">
        <v>115</v>
      </c>
      <c r="F18" s="44">
        <v>17697</v>
      </c>
      <c r="G18" s="44">
        <v>3.73</v>
      </c>
      <c r="H18" s="44">
        <v>2.34</v>
      </c>
      <c r="I18" s="46">
        <f>F18*G18*H18</f>
        <v>154462.95539999998</v>
      </c>
      <c r="J18" s="46">
        <v>25</v>
      </c>
      <c r="K18" s="46">
        <f>I18*0.25</f>
        <v>38615.738849999994</v>
      </c>
      <c r="L18" s="4"/>
      <c r="M18" s="4"/>
      <c r="N18" s="44"/>
      <c r="O18" s="44"/>
      <c r="P18" s="46">
        <f>(I18+K18)*0.1</f>
        <v>19307.869424999997</v>
      </c>
      <c r="Q18" s="46">
        <f>I18+M18+O18+P18+K18</f>
        <v>212386.56367499995</v>
      </c>
      <c r="R18" s="11">
        <v>0.75</v>
      </c>
      <c r="S18" s="46">
        <f>Q18*R18</f>
        <v>159289.92275624996</v>
      </c>
    </row>
    <row r="19" spans="1:19" ht="12.75">
      <c r="A19" s="44"/>
      <c r="B19" s="3" t="s">
        <v>17</v>
      </c>
      <c r="C19" s="44"/>
      <c r="D19" s="44" t="s">
        <v>69</v>
      </c>
      <c r="E19" s="50" t="s">
        <v>116</v>
      </c>
      <c r="F19" s="44">
        <v>17697</v>
      </c>
      <c r="G19" s="44">
        <v>3.69</v>
      </c>
      <c r="H19" s="44">
        <v>2.34</v>
      </c>
      <c r="I19" s="46">
        <f>F19*G19*H19</f>
        <v>152806.51619999998</v>
      </c>
      <c r="J19" s="46">
        <v>25</v>
      </c>
      <c r="K19" s="46">
        <f>I19*0.25</f>
        <v>38201.629049999996</v>
      </c>
      <c r="L19" s="4"/>
      <c r="M19" s="4"/>
      <c r="N19" s="44"/>
      <c r="O19" s="44"/>
      <c r="P19" s="46">
        <f>(I19+K19)*0.1</f>
        <v>19100.814524999998</v>
      </c>
      <c r="Q19" s="46">
        <f>I19+M19+O19+P19+K19</f>
        <v>210108.95977499997</v>
      </c>
      <c r="R19" s="11">
        <v>0.75</v>
      </c>
      <c r="S19" s="46">
        <f>Q19*R19</f>
        <v>157581.71983124997</v>
      </c>
    </row>
    <row r="20" spans="1:19" ht="12.75">
      <c r="A20" s="44"/>
      <c r="B20" s="3" t="s">
        <v>17</v>
      </c>
      <c r="C20" s="44"/>
      <c r="D20" s="44" t="s">
        <v>69</v>
      </c>
      <c r="E20" s="8" t="s">
        <v>117</v>
      </c>
      <c r="F20" s="44">
        <v>17697</v>
      </c>
      <c r="G20" s="44">
        <v>3.73</v>
      </c>
      <c r="H20" s="44">
        <v>2.34</v>
      </c>
      <c r="I20" s="46">
        <f>F20*G20*H20</f>
        <v>154462.95539999998</v>
      </c>
      <c r="J20" s="46">
        <v>25</v>
      </c>
      <c r="K20" s="46">
        <f>I20*0.25</f>
        <v>38615.738849999994</v>
      </c>
      <c r="L20" s="4"/>
      <c r="M20" s="4"/>
      <c r="N20" s="44"/>
      <c r="O20" s="44"/>
      <c r="P20" s="46">
        <f>(I20+K20)*0.1</f>
        <v>19307.869424999997</v>
      </c>
      <c r="Q20" s="46">
        <f>I20+M20+O20+P20+K20</f>
        <v>212386.56367499995</v>
      </c>
      <c r="R20" s="11">
        <v>0.75</v>
      </c>
      <c r="S20" s="46">
        <f>Q20*R20</f>
        <v>159289.92275624996</v>
      </c>
    </row>
    <row r="21" spans="1:19" ht="12.75">
      <c r="A21" s="44"/>
      <c r="B21" s="3" t="s">
        <v>17</v>
      </c>
      <c r="C21" s="44">
        <v>2</v>
      </c>
      <c r="D21" s="44" t="s">
        <v>89</v>
      </c>
      <c r="E21" s="8" t="s">
        <v>118</v>
      </c>
      <c r="F21" s="44">
        <v>17697</v>
      </c>
      <c r="G21" s="44">
        <v>4.22</v>
      </c>
      <c r="H21" s="44">
        <v>2.34</v>
      </c>
      <c r="I21" s="46">
        <f>F21*G21*H21</f>
        <v>174754.3356</v>
      </c>
      <c r="J21" s="46">
        <v>25</v>
      </c>
      <c r="K21" s="46">
        <f>I21*0.25</f>
        <v>43688.5839</v>
      </c>
      <c r="L21" s="4"/>
      <c r="M21" s="4"/>
      <c r="N21" s="44"/>
      <c r="O21" s="44"/>
      <c r="P21" s="46">
        <f>(I21+K21)*0.1</f>
        <v>21844.29195</v>
      </c>
      <c r="Q21" s="46">
        <f>I21+M21+O21+P21+K21</f>
        <v>240287.21144999997</v>
      </c>
      <c r="R21" s="11">
        <v>0.75</v>
      </c>
      <c r="S21" s="46">
        <f>Q21*R21</f>
        <v>180215.4085875</v>
      </c>
    </row>
    <row r="22" spans="1:19" ht="12.75">
      <c r="A22" s="44"/>
      <c r="B22" s="3" t="s">
        <v>95</v>
      </c>
      <c r="C22" s="44"/>
      <c r="D22" s="44" t="s">
        <v>69</v>
      </c>
      <c r="E22" s="8" t="s">
        <v>119</v>
      </c>
      <c r="F22" s="44">
        <v>17697</v>
      </c>
      <c r="G22" s="44">
        <v>3.57</v>
      </c>
      <c r="H22" s="44">
        <v>2.34</v>
      </c>
      <c r="I22" s="46">
        <f>F22*G22*H22</f>
        <v>147837.19859999997</v>
      </c>
      <c r="J22" s="46">
        <v>25</v>
      </c>
      <c r="K22" s="46">
        <f>I22*0.25</f>
        <v>36959.29964999999</v>
      </c>
      <c r="L22" s="4"/>
      <c r="M22" s="4"/>
      <c r="N22" s="44"/>
      <c r="O22" s="44"/>
      <c r="P22" s="46">
        <f>(I22+K22)*0.1</f>
        <v>18479.649824999997</v>
      </c>
      <c r="Q22" s="46">
        <f>I22+M22+O22+P22+K22</f>
        <v>203276.14807499998</v>
      </c>
      <c r="R22" s="11">
        <v>0.5</v>
      </c>
      <c r="S22" s="46">
        <f>Q22*R22</f>
        <v>101638.07403749999</v>
      </c>
    </row>
    <row r="23" spans="1:19" ht="12.75">
      <c r="A23" s="44"/>
      <c r="B23" s="3"/>
      <c r="C23" s="4"/>
      <c r="D23" s="44"/>
      <c r="E23" s="11"/>
      <c r="F23" s="4"/>
      <c r="G23" s="44"/>
      <c r="H23" s="44"/>
      <c r="I23" s="46"/>
      <c r="J23" s="46"/>
      <c r="K23" s="46"/>
      <c r="L23" s="4"/>
      <c r="M23" s="4"/>
      <c r="N23" s="44"/>
      <c r="O23" s="44"/>
      <c r="P23" s="46"/>
      <c r="Q23" s="46"/>
      <c r="R23" s="48">
        <f>SUM(R18:R22)</f>
        <v>3.5</v>
      </c>
      <c r="S23" s="47">
        <f>SUM(S18:S22)</f>
        <v>758015.0479687499</v>
      </c>
    </row>
    <row r="24" spans="1:19" ht="12.75">
      <c r="A24" s="44"/>
      <c r="B24" s="3" t="s">
        <v>1</v>
      </c>
      <c r="C24" s="4"/>
      <c r="D24" s="44"/>
      <c r="E24" s="11"/>
      <c r="F24" s="4"/>
      <c r="G24" s="44"/>
      <c r="H24" s="44"/>
      <c r="I24" s="46"/>
      <c r="J24" s="46"/>
      <c r="K24" s="46"/>
      <c r="L24" s="4"/>
      <c r="M24" s="4"/>
      <c r="N24" s="44"/>
      <c r="O24" s="44"/>
      <c r="P24" s="46"/>
      <c r="Q24" s="46"/>
      <c r="R24" s="11"/>
      <c r="S24" s="46"/>
    </row>
    <row r="25" spans="1:19" ht="12.75">
      <c r="A25" s="44"/>
      <c r="B25" s="3" t="s">
        <v>18</v>
      </c>
      <c r="C25" s="11"/>
      <c r="D25" s="44">
        <v>4</v>
      </c>
      <c r="E25" s="11"/>
      <c r="F25" s="4">
        <v>17697</v>
      </c>
      <c r="G25" s="45">
        <v>2.9</v>
      </c>
      <c r="H25" s="44">
        <v>1.86</v>
      </c>
      <c r="I25" s="46">
        <f>F25*G25*H25</f>
        <v>95457.618</v>
      </c>
      <c r="J25" s="46"/>
      <c r="K25" s="46"/>
      <c r="L25" s="4"/>
      <c r="M25" s="4"/>
      <c r="N25" s="44"/>
      <c r="O25" s="44"/>
      <c r="P25" s="46">
        <f>(I25+K25)*0.1</f>
        <v>9545.7618</v>
      </c>
      <c r="Q25" s="46">
        <f>I25+M25+O25+P25+K25</f>
        <v>105003.3798</v>
      </c>
      <c r="R25" s="11">
        <v>1</v>
      </c>
      <c r="S25" s="46">
        <f>Q25*R25</f>
        <v>105003.3798</v>
      </c>
    </row>
    <row r="26" spans="1:19" ht="12.75">
      <c r="A26" s="44"/>
      <c r="B26" s="3" t="s">
        <v>12</v>
      </c>
      <c r="C26" s="11"/>
      <c r="D26" s="44">
        <v>4</v>
      </c>
      <c r="E26" s="11"/>
      <c r="F26" s="4">
        <v>17697</v>
      </c>
      <c r="G26" s="45">
        <v>2.9</v>
      </c>
      <c r="H26" s="44">
        <v>1.86</v>
      </c>
      <c r="I26" s="46">
        <f>F26*G26*H26</f>
        <v>95457.618</v>
      </c>
      <c r="J26" s="46"/>
      <c r="K26" s="46"/>
      <c r="L26" s="4"/>
      <c r="M26" s="4"/>
      <c r="N26" s="44"/>
      <c r="O26" s="44"/>
      <c r="P26" s="46">
        <f>(I26+K26)*0.1</f>
        <v>9545.7618</v>
      </c>
      <c r="Q26" s="46">
        <f>I26+M26+O26+P26+K26</f>
        <v>105003.3798</v>
      </c>
      <c r="R26" s="11">
        <v>1</v>
      </c>
      <c r="S26" s="46">
        <f>Q26*R26</f>
        <v>105003.3798</v>
      </c>
    </row>
    <row r="27" spans="1:19" ht="12.75">
      <c r="A27" s="44"/>
      <c r="B27" s="3" t="s">
        <v>12</v>
      </c>
      <c r="C27" s="3"/>
      <c r="D27" s="44">
        <v>4</v>
      </c>
      <c r="E27" s="11"/>
      <c r="F27" s="4">
        <v>17697</v>
      </c>
      <c r="G27" s="45">
        <v>2.9</v>
      </c>
      <c r="H27" s="44">
        <v>1.86</v>
      </c>
      <c r="I27" s="46">
        <f>F27*G27*H27</f>
        <v>95457.618</v>
      </c>
      <c r="J27" s="46"/>
      <c r="K27" s="46"/>
      <c r="L27" s="4"/>
      <c r="M27" s="4"/>
      <c r="N27" s="44"/>
      <c r="O27" s="44"/>
      <c r="P27" s="46">
        <f>(I27+K27)*0.1</f>
        <v>9545.7618</v>
      </c>
      <c r="Q27" s="46">
        <f>I27+M27+O27+P27+K27</f>
        <v>105003.3798</v>
      </c>
      <c r="R27" s="11">
        <v>1</v>
      </c>
      <c r="S27" s="46">
        <f>Q27*R27</f>
        <v>105003.3798</v>
      </c>
    </row>
    <row r="28" spans="1:19" ht="12.75">
      <c r="A28" s="4"/>
      <c r="C28" s="4"/>
      <c r="D28" s="4"/>
      <c r="E28" s="44"/>
      <c r="F28" s="4"/>
      <c r="G28" s="4"/>
      <c r="H28" s="4"/>
      <c r="I28" s="4"/>
      <c r="J28" s="4"/>
      <c r="K28" s="4"/>
      <c r="L28" s="4"/>
      <c r="M28" s="4"/>
      <c r="N28" s="44"/>
      <c r="O28" s="44"/>
      <c r="P28" s="44"/>
      <c r="Q28" s="44"/>
      <c r="R28" s="11">
        <f>SUM(R25:R27)</f>
        <v>3</v>
      </c>
      <c r="S28" s="47">
        <f>SUM(S25:S27)</f>
        <v>315010.1394</v>
      </c>
    </row>
    <row r="29" spans="1:19" ht="12.75">
      <c r="A29" s="4"/>
      <c r="B29" s="3" t="s">
        <v>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3">
        <f>R16+R23+R28</f>
        <v>7</v>
      </c>
      <c r="S29" s="15">
        <f>S16+S23+S28</f>
        <v>1283156.0471812498</v>
      </c>
    </row>
  </sheetData>
  <sheetProtection/>
  <mergeCells count="22">
    <mergeCell ref="A9:A12"/>
    <mergeCell ref="B9:B12"/>
    <mergeCell ref="C9:C12"/>
    <mergeCell ref="D9:D12"/>
    <mergeCell ref="E9:E12"/>
    <mergeCell ref="F9:F12"/>
    <mergeCell ref="N11:O11"/>
    <mergeCell ref="P11:P12"/>
    <mergeCell ref="Q11:Q12"/>
    <mergeCell ref="C6:N6"/>
    <mergeCell ref="A3:P3"/>
    <mergeCell ref="B4:P4"/>
    <mergeCell ref="B5:P5"/>
    <mergeCell ref="G9:G12"/>
    <mergeCell ref="I9:Q9"/>
    <mergeCell ref="R9:R12"/>
    <mergeCell ref="S9:S12"/>
    <mergeCell ref="H9:H12"/>
    <mergeCell ref="I10:I12"/>
    <mergeCell ref="J10:Q10"/>
    <mergeCell ref="J11:K11"/>
    <mergeCell ref="L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L47"/>
  <sheetViews>
    <sheetView zoomScale="98" zoomScaleNormal="98" zoomScaleSheetLayoutView="106" zoomScalePageLayoutView="0" workbookViewId="0" topLeftCell="A1">
      <selection activeCell="G13" sqref="G13"/>
    </sheetView>
  </sheetViews>
  <sheetFormatPr defaultColWidth="9.00390625" defaultRowHeight="12.75"/>
  <cols>
    <col min="1" max="1" width="3.25390625" style="1" customWidth="1"/>
    <col min="2" max="2" width="22.625" style="1" customWidth="1"/>
    <col min="3" max="3" width="8.875" style="1" customWidth="1"/>
    <col min="4" max="4" width="7.625" style="1" customWidth="1"/>
    <col min="5" max="5" width="9.375" style="1" customWidth="1"/>
    <col min="6" max="6" width="7.75390625" style="1" customWidth="1"/>
    <col min="7" max="8" width="7.00390625" style="1" customWidth="1"/>
    <col min="9" max="9" width="7.25390625" style="1" customWidth="1"/>
    <col min="10" max="10" width="6.125" style="1" customWidth="1"/>
    <col min="11" max="13" width="7.375" style="1" customWidth="1"/>
    <col min="14" max="14" width="8.375" style="1" customWidth="1"/>
    <col min="15" max="15" width="6.75390625" style="1" customWidth="1"/>
    <col min="16" max="16" width="11.00390625" style="1" customWidth="1"/>
    <col min="17" max="18" width="9.125" style="1" customWidth="1"/>
    <col min="19" max="19" width="13.625" style="1" customWidth="1"/>
    <col min="20" max="16384" width="9.125" style="1" customWidth="1"/>
  </cols>
  <sheetData>
    <row r="1" spans="18:19" ht="15.75">
      <c r="R1" s="10"/>
      <c r="S1" s="10"/>
    </row>
    <row r="2" spans="18:19" ht="15.75">
      <c r="R2" s="10"/>
      <c r="S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3:14" ht="15.75"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8" ht="12.75">
      <c r="S8" s="13"/>
    </row>
    <row r="9" spans="1:116" ht="12.75" customHeight="1">
      <c r="A9" s="91" t="s">
        <v>38</v>
      </c>
      <c r="B9" s="91" t="s">
        <v>39</v>
      </c>
      <c r="C9" s="91" t="s">
        <v>23</v>
      </c>
      <c r="D9" s="85" t="s">
        <v>40</v>
      </c>
      <c r="E9" s="91" t="s">
        <v>41</v>
      </c>
      <c r="F9" s="85" t="s">
        <v>42</v>
      </c>
      <c r="G9" s="89" t="s">
        <v>43</v>
      </c>
      <c r="H9" s="89" t="s">
        <v>92</v>
      </c>
      <c r="I9" s="74" t="s">
        <v>44</v>
      </c>
      <c r="J9" s="75"/>
      <c r="K9" s="75"/>
      <c r="L9" s="75"/>
      <c r="M9" s="75"/>
      <c r="N9" s="75"/>
      <c r="O9" s="75"/>
      <c r="P9" s="75"/>
      <c r="Q9" s="76"/>
      <c r="R9" s="71" t="s">
        <v>77</v>
      </c>
      <c r="S9" s="89" t="s">
        <v>46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</row>
    <row r="10" spans="1:116" ht="12.75" customHeight="1">
      <c r="A10" s="92"/>
      <c r="B10" s="92"/>
      <c r="C10" s="92"/>
      <c r="D10" s="86"/>
      <c r="E10" s="92"/>
      <c r="F10" s="86"/>
      <c r="G10" s="83"/>
      <c r="H10" s="83"/>
      <c r="I10" s="77" t="s">
        <v>47</v>
      </c>
      <c r="J10" s="95"/>
      <c r="K10" s="96"/>
      <c r="L10" s="96"/>
      <c r="M10" s="96"/>
      <c r="N10" s="96"/>
      <c r="O10" s="96"/>
      <c r="P10" s="96"/>
      <c r="Q10" s="97"/>
      <c r="R10" s="72"/>
      <c r="S10" s="83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ht="51" customHeight="1">
      <c r="A11" s="92"/>
      <c r="B11" s="92"/>
      <c r="C11" s="92"/>
      <c r="D11" s="85"/>
      <c r="E11" s="92"/>
      <c r="F11" s="85"/>
      <c r="G11" s="83"/>
      <c r="H11" s="83"/>
      <c r="I11" s="78"/>
      <c r="J11" s="81" t="s">
        <v>64</v>
      </c>
      <c r="K11" s="82"/>
      <c r="L11" s="87" t="s">
        <v>75</v>
      </c>
      <c r="M11" s="88"/>
      <c r="N11" s="87" t="s">
        <v>74</v>
      </c>
      <c r="O11" s="88"/>
      <c r="P11" s="78" t="s">
        <v>50</v>
      </c>
      <c r="Q11" s="83" t="s">
        <v>51</v>
      </c>
      <c r="R11" s="72"/>
      <c r="S11" s="8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16" ht="33.75" customHeight="1">
      <c r="A12" s="93"/>
      <c r="B12" s="93"/>
      <c r="C12" s="93"/>
      <c r="D12" s="85"/>
      <c r="E12" s="93"/>
      <c r="F12" s="85"/>
      <c r="G12" s="84"/>
      <c r="H12" s="84"/>
      <c r="I12" s="79"/>
      <c r="J12" s="17" t="s">
        <v>53</v>
      </c>
      <c r="K12" s="17" t="s">
        <v>52</v>
      </c>
      <c r="L12" s="17" t="s">
        <v>53</v>
      </c>
      <c r="M12" s="17" t="s">
        <v>52</v>
      </c>
      <c r="N12" s="17" t="s">
        <v>53</v>
      </c>
      <c r="O12" s="17" t="s">
        <v>52</v>
      </c>
      <c r="P12" s="79"/>
      <c r="Q12" s="84"/>
      <c r="R12" s="73"/>
      <c r="S12" s="84"/>
      <c r="T12" s="19"/>
      <c r="U12" s="19"/>
      <c r="V12" s="19"/>
      <c r="W12" s="19"/>
      <c r="X12" s="19"/>
      <c r="Y12" s="19"/>
      <c r="Z12" s="19"/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 t="s">
        <v>54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</row>
    <row r="13" spans="1:19" ht="12.75">
      <c r="A13" s="44"/>
      <c r="B13" s="5" t="s">
        <v>13</v>
      </c>
      <c r="C13" s="2"/>
      <c r="D13" s="44"/>
      <c r="E13" s="8"/>
      <c r="F13" s="4"/>
      <c r="G13" s="44"/>
      <c r="H13" s="44"/>
      <c r="I13" s="46"/>
      <c r="J13" s="46"/>
      <c r="K13" s="46"/>
      <c r="L13" s="4"/>
      <c r="M13" s="4"/>
      <c r="N13" s="44"/>
      <c r="O13" s="44"/>
      <c r="P13" s="46"/>
      <c r="Q13" s="46"/>
      <c r="R13" s="11"/>
      <c r="S13" s="46"/>
    </row>
    <row r="14" spans="1:19" ht="12.75">
      <c r="A14" s="44"/>
      <c r="B14" s="3" t="s">
        <v>33</v>
      </c>
      <c r="C14" s="57">
        <v>1</v>
      </c>
      <c r="D14" s="44" t="s">
        <v>90</v>
      </c>
      <c r="E14" s="8" t="s">
        <v>112</v>
      </c>
      <c r="F14" s="4">
        <v>17697</v>
      </c>
      <c r="G14" s="45">
        <v>5.14</v>
      </c>
      <c r="H14" s="45">
        <v>3.42</v>
      </c>
      <c r="I14" s="46">
        <f aca="true" t="shared" si="0" ref="I14:I21">F14*G14*H14</f>
        <v>311092.02359999996</v>
      </c>
      <c r="J14" s="46">
        <v>25</v>
      </c>
      <c r="K14" s="46">
        <f aca="true" t="shared" si="1" ref="K14:K21">I14*0.25</f>
        <v>77773.00589999999</v>
      </c>
      <c r="L14" s="4"/>
      <c r="M14" s="4"/>
      <c r="N14" s="44">
        <v>150</v>
      </c>
      <c r="O14" s="46">
        <f>F14*N14/100</f>
        <v>26545.5</v>
      </c>
      <c r="P14" s="46">
        <f aca="true" t="shared" si="2" ref="P14:P21">(I14+K14)*0.1</f>
        <v>38886.502949999995</v>
      </c>
      <c r="Q14" s="46">
        <f aca="true" t="shared" si="3" ref="Q14:Q20">I14+M14+O14+P14+K14</f>
        <v>454297.03244999994</v>
      </c>
      <c r="R14" s="55">
        <v>0.5</v>
      </c>
      <c r="S14" s="46">
        <f aca="true" t="shared" si="4" ref="S14:S20">Q14*R14</f>
        <v>227148.51622499997</v>
      </c>
    </row>
    <row r="15" spans="1:19" ht="12.75">
      <c r="A15" s="44"/>
      <c r="B15" s="3" t="s">
        <v>14</v>
      </c>
      <c r="C15" s="57"/>
      <c r="D15" s="44" t="s">
        <v>68</v>
      </c>
      <c r="E15" s="8" t="s">
        <v>110</v>
      </c>
      <c r="F15" s="4">
        <v>17697</v>
      </c>
      <c r="G15" s="44">
        <v>4.77</v>
      </c>
      <c r="H15" s="44">
        <v>3.42</v>
      </c>
      <c r="I15" s="46">
        <f t="shared" si="0"/>
        <v>288698.2398</v>
      </c>
      <c r="J15" s="46">
        <v>25</v>
      </c>
      <c r="K15" s="46">
        <f t="shared" si="1"/>
        <v>72174.55995</v>
      </c>
      <c r="L15" s="4"/>
      <c r="M15" s="4"/>
      <c r="N15" s="44"/>
      <c r="O15" s="44"/>
      <c r="P15" s="46">
        <f t="shared" si="2"/>
        <v>36087.279975000005</v>
      </c>
      <c r="Q15" s="46">
        <f t="shared" si="3"/>
        <v>396960.07972499996</v>
      </c>
      <c r="R15" s="55">
        <v>0.25</v>
      </c>
      <c r="S15" s="46">
        <f t="shared" si="4"/>
        <v>99240.01993124999</v>
      </c>
    </row>
    <row r="16" spans="1:19" ht="12.75">
      <c r="A16" s="44"/>
      <c r="B16" s="3" t="s">
        <v>36</v>
      </c>
      <c r="C16" s="11"/>
      <c r="D16" s="44" t="s">
        <v>68</v>
      </c>
      <c r="E16" s="8" t="s">
        <v>110</v>
      </c>
      <c r="F16" s="4">
        <v>17697</v>
      </c>
      <c r="G16" s="44">
        <v>4.77</v>
      </c>
      <c r="H16" s="44">
        <v>3.42</v>
      </c>
      <c r="I16" s="46">
        <f t="shared" si="0"/>
        <v>288698.2398</v>
      </c>
      <c r="J16" s="46">
        <v>25</v>
      </c>
      <c r="K16" s="46">
        <f t="shared" si="1"/>
        <v>72174.55995</v>
      </c>
      <c r="L16" s="4"/>
      <c r="M16" s="4"/>
      <c r="N16" s="44"/>
      <c r="O16" s="44"/>
      <c r="P16" s="46">
        <f t="shared" si="2"/>
        <v>36087.279975000005</v>
      </c>
      <c r="Q16" s="46">
        <f>I16+M16+O16+P16+K16</f>
        <v>396960.07972499996</v>
      </c>
      <c r="R16" s="55">
        <v>0.25</v>
      </c>
      <c r="S16" s="46">
        <f>Q16*R16</f>
        <v>99240.01993124999</v>
      </c>
    </row>
    <row r="17" spans="1:19" ht="12.75">
      <c r="A17" s="44"/>
      <c r="B17" s="3" t="s">
        <v>16</v>
      </c>
      <c r="C17" s="57"/>
      <c r="D17" s="44" t="s">
        <v>68</v>
      </c>
      <c r="E17" s="12" t="s">
        <v>112</v>
      </c>
      <c r="F17" s="4">
        <v>17697</v>
      </c>
      <c r="G17" s="44">
        <v>4.35</v>
      </c>
      <c r="H17" s="44">
        <v>3.42</v>
      </c>
      <c r="I17" s="46">
        <f t="shared" si="0"/>
        <v>263278.269</v>
      </c>
      <c r="J17" s="46">
        <v>25</v>
      </c>
      <c r="K17" s="46">
        <f t="shared" si="1"/>
        <v>65819.56725</v>
      </c>
      <c r="L17" s="4">
        <v>20</v>
      </c>
      <c r="M17" s="14">
        <f>F17*L17/100</f>
        <v>3539.4</v>
      </c>
      <c r="N17" s="44">
        <v>150</v>
      </c>
      <c r="O17" s="46">
        <f>F17*N17/100</f>
        <v>26545.5</v>
      </c>
      <c r="P17" s="46">
        <f t="shared" si="2"/>
        <v>32909.783625</v>
      </c>
      <c r="Q17" s="46">
        <f t="shared" si="3"/>
        <v>392092.519875</v>
      </c>
      <c r="R17" s="55">
        <v>0.5</v>
      </c>
      <c r="S17" s="46">
        <f t="shared" si="4"/>
        <v>196046.2599375</v>
      </c>
    </row>
    <row r="18" spans="1:19" ht="12.75">
      <c r="A18" s="44"/>
      <c r="B18" s="3" t="s">
        <v>15</v>
      </c>
      <c r="C18" s="57"/>
      <c r="D18" s="44" t="s">
        <v>68</v>
      </c>
      <c r="E18" s="8" t="s">
        <v>121</v>
      </c>
      <c r="F18" s="4">
        <v>17697</v>
      </c>
      <c r="G18" s="44">
        <v>4.61</v>
      </c>
      <c r="H18" s="44">
        <v>3.42</v>
      </c>
      <c r="I18" s="46">
        <f t="shared" si="0"/>
        <v>279014.4414</v>
      </c>
      <c r="J18" s="46">
        <v>25</v>
      </c>
      <c r="K18" s="46">
        <f t="shared" si="1"/>
        <v>69753.61035</v>
      </c>
      <c r="L18" s="4"/>
      <c r="M18" s="4"/>
      <c r="N18" s="44"/>
      <c r="O18" s="44"/>
      <c r="P18" s="46">
        <f t="shared" si="2"/>
        <v>34876.805175</v>
      </c>
      <c r="Q18" s="46">
        <f t="shared" si="3"/>
        <v>383644.856925</v>
      </c>
      <c r="R18" s="55">
        <v>0.25</v>
      </c>
      <c r="S18" s="46">
        <f t="shared" si="4"/>
        <v>95911.21423125</v>
      </c>
    </row>
    <row r="19" spans="1:19" ht="12.75">
      <c r="A19" s="44"/>
      <c r="B19" s="3" t="s">
        <v>120</v>
      </c>
      <c r="C19" s="11"/>
      <c r="D19" s="44" t="s">
        <v>68</v>
      </c>
      <c r="E19" s="6" t="s">
        <v>122</v>
      </c>
      <c r="F19" s="4">
        <v>17697</v>
      </c>
      <c r="G19" s="45">
        <v>4.77</v>
      </c>
      <c r="H19" s="44">
        <v>3.42</v>
      </c>
      <c r="I19" s="46">
        <f t="shared" si="0"/>
        <v>288698.2398</v>
      </c>
      <c r="J19" s="46">
        <v>25</v>
      </c>
      <c r="K19" s="46">
        <f t="shared" si="1"/>
        <v>72174.55995</v>
      </c>
      <c r="L19" s="4">
        <v>50</v>
      </c>
      <c r="M19" s="14">
        <f>F19*L19/100</f>
        <v>8848.5</v>
      </c>
      <c r="N19" s="44">
        <v>150</v>
      </c>
      <c r="O19" s="46">
        <f>F19*N19/100</f>
        <v>26545.5</v>
      </c>
      <c r="P19" s="46">
        <f t="shared" si="2"/>
        <v>36087.279975000005</v>
      </c>
      <c r="Q19" s="46">
        <f t="shared" si="3"/>
        <v>432354.07972499996</v>
      </c>
      <c r="R19" s="55">
        <v>0.25</v>
      </c>
      <c r="S19" s="46">
        <f t="shared" si="4"/>
        <v>108088.51993124999</v>
      </c>
    </row>
    <row r="20" spans="1:19" ht="12.75">
      <c r="A20" s="44"/>
      <c r="B20" s="3" t="s">
        <v>73</v>
      </c>
      <c r="C20" s="59">
        <v>1</v>
      </c>
      <c r="D20" s="44" t="s">
        <v>90</v>
      </c>
      <c r="E20" s="8" t="s">
        <v>112</v>
      </c>
      <c r="F20" s="4">
        <v>17697</v>
      </c>
      <c r="G20" s="45">
        <v>5.14</v>
      </c>
      <c r="H20" s="44">
        <v>3.42</v>
      </c>
      <c r="I20" s="46">
        <f t="shared" si="0"/>
        <v>311092.02359999996</v>
      </c>
      <c r="J20" s="46">
        <v>25</v>
      </c>
      <c r="K20" s="46">
        <f>I20*0.25</f>
        <v>77773.00589999999</v>
      </c>
      <c r="L20" s="4"/>
      <c r="M20" s="14"/>
      <c r="N20" s="44"/>
      <c r="O20" s="46"/>
      <c r="P20" s="46">
        <f>(I20+K20)*0.1</f>
        <v>38886.502949999995</v>
      </c>
      <c r="Q20" s="46">
        <f t="shared" si="3"/>
        <v>427751.53244999994</v>
      </c>
      <c r="R20" s="55">
        <v>0.25</v>
      </c>
      <c r="S20" s="46">
        <f t="shared" si="4"/>
        <v>106937.88311249999</v>
      </c>
    </row>
    <row r="21" spans="1:19" ht="12.75">
      <c r="A21" s="44"/>
      <c r="B21" s="3" t="s">
        <v>73</v>
      </c>
      <c r="C21" s="11"/>
      <c r="D21" s="44" t="s">
        <v>68</v>
      </c>
      <c r="E21" s="8" t="s">
        <v>110</v>
      </c>
      <c r="F21" s="4">
        <v>17697</v>
      </c>
      <c r="G21" s="44">
        <v>4.77</v>
      </c>
      <c r="H21" s="44">
        <v>3.42</v>
      </c>
      <c r="I21" s="46">
        <f t="shared" si="0"/>
        <v>288698.2398</v>
      </c>
      <c r="J21" s="46">
        <v>25</v>
      </c>
      <c r="K21" s="46">
        <f t="shared" si="1"/>
        <v>72174.55995</v>
      </c>
      <c r="L21" s="4"/>
      <c r="M21" s="14"/>
      <c r="N21" s="44"/>
      <c r="O21" s="46"/>
      <c r="P21" s="46">
        <f t="shared" si="2"/>
        <v>36087.279975000005</v>
      </c>
      <c r="Q21" s="46">
        <f>I21+M21+O21+P21+K21</f>
        <v>396960.07972499996</v>
      </c>
      <c r="R21" s="55">
        <v>0.75</v>
      </c>
      <c r="S21" s="46">
        <f>Q21*R21</f>
        <v>297720.05979374994</v>
      </c>
    </row>
    <row r="22" spans="1:19" ht="12.75">
      <c r="A22" s="44"/>
      <c r="B22" s="3"/>
      <c r="C22" s="3"/>
      <c r="D22" s="44"/>
      <c r="E22" s="11"/>
      <c r="F22" s="4"/>
      <c r="G22" s="44"/>
      <c r="H22" s="44"/>
      <c r="I22" s="46"/>
      <c r="J22" s="46"/>
      <c r="K22" s="46"/>
      <c r="L22" s="4"/>
      <c r="M22" s="4"/>
      <c r="N22" s="44"/>
      <c r="O22" s="44"/>
      <c r="P22" s="46"/>
      <c r="Q22" s="46"/>
      <c r="R22" s="49">
        <f>SUM(R14:R21)</f>
        <v>3</v>
      </c>
      <c r="S22" s="47">
        <f>SUM(S14:S21)</f>
        <v>1230332.49309375</v>
      </c>
    </row>
    <row r="23" spans="1:19" ht="12.75">
      <c r="A23" s="44"/>
      <c r="B23" s="3" t="s">
        <v>0</v>
      </c>
      <c r="C23" s="4"/>
      <c r="D23" s="44"/>
      <c r="E23" s="11"/>
      <c r="F23" s="4"/>
      <c r="G23" s="44"/>
      <c r="H23" s="44"/>
      <c r="I23" s="46"/>
      <c r="J23" s="46"/>
      <c r="K23" s="46"/>
      <c r="L23" s="4"/>
      <c r="M23" s="4"/>
      <c r="N23" s="44"/>
      <c r="O23" s="44"/>
      <c r="P23" s="46"/>
      <c r="Q23" s="46"/>
      <c r="R23" s="11"/>
      <c r="S23" s="46"/>
    </row>
    <row r="24" spans="1:19" ht="12.75">
      <c r="A24" s="44"/>
      <c r="B24" s="3" t="s">
        <v>100</v>
      </c>
      <c r="C24" s="44">
        <v>2</v>
      </c>
      <c r="D24" s="44" t="s">
        <v>89</v>
      </c>
      <c r="E24" s="8" t="s">
        <v>123</v>
      </c>
      <c r="F24" s="44">
        <v>17697</v>
      </c>
      <c r="G24" s="44">
        <v>3.98</v>
      </c>
      <c r="H24" s="44">
        <v>2.34</v>
      </c>
      <c r="I24" s="46">
        <f>F24*G24*H24</f>
        <v>164815.70039999997</v>
      </c>
      <c r="J24" s="46">
        <v>25</v>
      </c>
      <c r="K24" s="46">
        <f>I24*0.25</f>
        <v>41203.92509999999</v>
      </c>
      <c r="L24" s="4">
        <v>25</v>
      </c>
      <c r="M24" s="14">
        <f>F24*L24/100</f>
        <v>4424.25</v>
      </c>
      <c r="N24" s="44"/>
      <c r="O24" s="44"/>
      <c r="P24" s="46">
        <f>(I24+K24)*0.1</f>
        <v>20601.962549999997</v>
      </c>
      <c r="Q24" s="46">
        <f>I24+M24+O24+P24+K24</f>
        <v>231045.83804999996</v>
      </c>
      <c r="R24" s="55">
        <v>0.5</v>
      </c>
      <c r="S24" s="46">
        <f>Q24*R24</f>
        <v>115522.91902499998</v>
      </c>
    </row>
    <row r="25" spans="1:19" ht="12.75">
      <c r="A25" s="44"/>
      <c r="B25" s="3" t="s">
        <v>71</v>
      </c>
      <c r="C25" s="44"/>
      <c r="D25" s="44" t="s">
        <v>69</v>
      </c>
      <c r="E25" s="8" t="s">
        <v>123</v>
      </c>
      <c r="F25" s="44">
        <v>17697</v>
      </c>
      <c r="G25" s="44">
        <v>3.53</v>
      </c>
      <c r="H25" s="44">
        <v>2.34</v>
      </c>
      <c r="I25" s="46">
        <f aca="true" t="shared" si="5" ref="I25:I36">F25*G25*H25</f>
        <v>146180.75939999998</v>
      </c>
      <c r="J25" s="46">
        <v>25</v>
      </c>
      <c r="K25" s="46">
        <f aca="true" t="shared" si="6" ref="K25:K33">I25*0.25</f>
        <v>36545.189849999995</v>
      </c>
      <c r="L25" s="4"/>
      <c r="M25" s="4"/>
      <c r="N25" s="44">
        <v>100</v>
      </c>
      <c r="O25" s="46">
        <f>F25*N25/100</f>
        <v>17697</v>
      </c>
      <c r="P25" s="46">
        <f aca="true" t="shared" si="7" ref="P25:P33">(I25+K25)*0.1</f>
        <v>18272.594924999998</v>
      </c>
      <c r="Q25" s="46">
        <f aca="true" t="shared" si="8" ref="Q25:Q33">I25+M25+O25+P25+K25</f>
        <v>218695.54417499996</v>
      </c>
      <c r="R25" s="55">
        <v>0.5</v>
      </c>
      <c r="S25" s="46">
        <f aca="true" t="shared" si="9" ref="S25:S36">Q25*R25</f>
        <v>109347.77208749998</v>
      </c>
    </row>
    <row r="26" spans="1:19" ht="12.75">
      <c r="A26" s="44"/>
      <c r="B26" s="3" t="s">
        <v>17</v>
      </c>
      <c r="C26" s="44" t="s">
        <v>76</v>
      </c>
      <c r="D26" s="44" t="s">
        <v>79</v>
      </c>
      <c r="E26" s="8" t="s">
        <v>124</v>
      </c>
      <c r="F26" s="44">
        <v>17697</v>
      </c>
      <c r="G26" s="44">
        <v>4.4</v>
      </c>
      <c r="H26" s="44">
        <v>2.34</v>
      </c>
      <c r="I26" s="46">
        <f t="shared" si="5"/>
        <v>182208.312</v>
      </c>
      <c r="J26" s="46">
        <v>25</v>
      </c>
      <c r="K26" s="46">
        <f t="shared" si="6"/>
        <v>45552.078</v>
      </c>
      <c r="L26" s="4"/>
      <c r="M26" s="4"/>
      <c r="N26" s="44"/>
      <c r="O26" s="44"/>
      <c r="P26" s="46">
        <f t="shared" si="7"/>
        <v>22776.039000000004</v>
      </c>
      <c r="Q26" s="46">
        <f t="shared" si="8"/>
        <v>250536.42900000003</v>
      </c>
      <c r="R26" s="55">
        <v>1</v>
      </c>
      <c r="S26" s="46">
        <f t="shared" si="9"/>
        <v>250536.42900000003</v>
      </c>
    </row>
    <row r="27" spans="1:19" ht="12.75">
      <c r="A27" s="44"/>
      <c r="B27" s="3" t="s">
        <v>17</v>
      </c>
      <c r="C27" s="44"/>
      <c r="D27" s="44" t="s">
        <v>69</v>
      </c>
      <c r="E27" s="8" t="s">
        <v>125</v>
      </c>
      <c r="F27" s="44">
        <v>17697</v>
      </c>
      <c r="G27" s="44">
        <v>3.73</v>
      </c>
      <c r="H27" s="44">
        <v>2.34</v>
      </c>
      <c r="I27" s="46">
        <f>F27*G27*H27</f>
        <v>154462.95539999998</v>
      </c>
      <c r="J27" s="46">
        <v>25</v>
      </c>
      <c r="K27" s="46">
        <f t="shared" si="6"/>
        <v>38615.738849999994</v>
      </c>
      <c r="L27" s="4"/>
      <c r="M27" s="4"/>
      <c r="N27" s="44"/>
      <c r="O27" s="44"/>
      <c r="P27" s="46">
        <f t="shared" si="7"/>
        <v>19307.869424999997</v>
      </c>
      <c r="Q27" s="46">
        <f t="shared" si="8"/>
        <v>212386.56367499995</v>
      </c>
      <c r="R27" s="55">
        <v>1</v>
      </c>
      <c r="S27" s="46">
        <f t="shared" si="9"/>
        <v>212386.56367499995</v>
      </c>
    </row>
    <row r="28" spans="1:19" ht="12.75">
      <c r="A28" s="44"/>
      <c r="B28" s="3" t="s">
        <v>17</v>
      </c>
      <c r="C28" s="44" t="s">
        <v>76</v>
      </c>
      <c r="D28" s="44" t="s">
        <v>79</v>
      </c>
      <c r="E28" s="8" t="s">
        <v>126</v>
      </c>
      <c r="F28" s="44">
        <v>17697</v>
      </c>
      <c r="G28" s="45">
        <v>4.4</v>
      </c>
      <c r="H28" s="44">
        <v>2.34</v>
      </c>
      <c r="I28" s="46">
        <f t="shared" si="5"/>
        <v>182208.312</v>
      </c>
      <c r="J28" s="46">
        <v>25</v>
      </c>
      <c r="K28" s="46">
        <f t="shared" si="6"/>
        <v>45552.078</v>
      </c>
      <c r="L28" s="4"/>
      <c r="M28" s="4"/>
      <c r="N28" s="44"/>
      <c r="O28" s="44"/>
      <c r="P28" s="46">
        <f t="shared" si="7"/>
        <v>22776.039000000004</v>
      </c>
      <c r="Q28" s="46">
        <f t="shared" si="8"/>
        <v>250536.42900000003</v>
      </c>
      <c r="R28" s="55">
        <v>1</v>
      </c>
      <c r="S28" s="46">
        <f t="shared" si="9"/>
        <v>250536.42900000003</v>
      </c>
    </row>
    <row r="29" spans="1:19" ht="12.75">
      <c r="A29" s="44"/>
      <c r="B29" s="3" t="s">
        <v>17</v>
      </c>
      <c r="C29" s="44"/>
      <c r="D29" s="44" t="s">
        <v>69</v>
      </c>
      <c r="E29" s="8" t="s">
        <v>127</v>
      </c>
      <c r="F29" s="44">
        <v>17697</v>
      </c>
      <c r="G29" s="44">
        <v>3.73</v>
      </c>
      <c r="H29" s="44">
        <v>2.34</v>
      </c>
      <c r="I29" s="46">
        <f t="shared" si="5"/>
        <v>154462.95539999998</v>
      </c>
      <c r="J29" s="46">
        <v>25</v>
      </c>
      <c r="K29" s="46">
        <f t="shared" si="6"/>
        <v>38615.738849999994</v>
      </c>
      <c r="L29" s="4"/>
      <c r="M29" s="4"/>
      <c r="N29" s="44"/>
      <c r="O29" s="44"/>
      <c r="P29" s="46">
        <f t="shared" si="7"/>
        <v>19307.869424999997</v>
      </c>
      <c r="Q29" s="46">
        <f t="shared" si="8"/>
        <v>212386.56367499995</v>
      </c>
      <c r="R29" s="55">
        <v>0.5</v>
      </c>
      <c r="S29" s="46">
        <f t="shared" si="9"/>
        <v>106193.28183749998</v>
      </c>
    </row>
    <row r="30" spans="1:19" ht="12.75">
      <c r="A30" s="44"/>
      <c r="B30" s="3" t="s">
        <v>34</v>
      </c>
      <c r="C30" s="44"/>
      <c r="D30" s="44" t="s">
        <v>69</v>
      </c>
      <c r="E30" s="8" t="s">
        <v>115</v>
      </c>
      <c r="F30" s="44">
        <v>17697</v>
      </c>
      <c r="G30" s="44">
        <v>3.73</v>
      </c>
      <c r="H30" s="44">
        <v>2.34</v>
      </c>
      <c r="I30" s="46">
        <f t="shared" si="5"/>
        <v>154462.95539999998</v>
      </c>
      <c r="J30" s="46">
        <v>25</v>
      </c>
      <c r="K30" s="46">
        <f t="shared" si="6"/>
        <v>38615.738849999994</v>
      </c>
      <c r="L30" s="4"/>
      <c r="M30" s="4"/>
      <c r="N30" s="44">
        <v>100</v>
      </c>
      <c r="O30" s="46">
        <f aca="true" t="shared" si="10" ref="O30:O36">F30*N30/100</f>
        <v>17697</v>
      </c>
      <c r="P30" s="46">
        <f t="shared" si="7"/>
        <v>19307.869424999997</v>
      </c>
      <c r="Q30" s="46">
        <f t="shared" si="8"/>
        <v>230083.56367499995</v>
      </c>
      <c r="R30" s="55">
        <v>0.25</v>
      </c>
      <c r="S30" s="46">
        <f t="shared" si="9"/>
        <v>57520.89091874999</v>
      </c>
    </row>
    <row r="31" spans="1:19" ht="12.75">
      <c r="A31" s="44"/>
      <c r="B31" s="3" t="s">
        <v>11</v>
      </c>
      <c r="C31" s="44"/>
      <c r="D31" s="44" t="s">
        <v>69</v>
      </c>
      <c r="E31" s="50" t="s">
        <v>116</v>
      </c>
      <c r="F31" s="44">
        <v>17697</v>
      </c>
      <c r="G31" s="44">
        <v>3.69</v>
      </c>
      <c r="H31" s="44">
        <v>2.34</v>
      </c>
      <c r="I31" s="46">
        <f t="shared" si="5"/>
        <v>152806.51619999998</v>
      </c>
      <c r="J31" s="46">
        <v>25</v>
      </c>
      <c r="K31" s="46">
        <f t="shared" si="6"/>
        <v>38201.629049999996</v>
      </c>
      <c r="L31" s="4"/>
      <c r="M31" s="4"/>
      <c r="N31" s="44">
        <v>100</v>
      </c>
      <c r="O31" s="46">
        <f t="shared" si="10"/>
        <v>17697</v>
      </c>
      <c r="P31" s="46">
        <f t="shared" si="7"/>
        <v>19100.814524999998</v>
      </c>
      <c r="Q31" s="46">
        <f t="shared" si="8"/>
        <v>227805.95977499997</v>
      </c>
      <c r="R31" s="55">
        <v>0.25</v>
      </c>
      <c r="S31" s="46">
        <f t="shared" si="9"/>
        <v>56951.48994374999</v>
      </c>
    </row>
    <row r="32" spans="1:19" ht="12.75">
      <c r="A32" s="44"/>
      <c r="B32" s="3" t="s">
        <v>11</v>
      </c>
      <c r="C32" s="44"/>
      <c r="D32" s="44" t="s">
        <v>69</v>
      </c>
      <c r="E32" s="8" t="s">
        <v>117</v>
      </c>
      <c r="F32" s="44">
        <v>17697</v>
      </c>
      <c r="G32" s="44">
        <v>3.73</v>
      </c>
      <c r="H32" s="44">
        <v>2.34</v>
      </c>
      <c r="I32" s="46">
        <f t="shared" si="5"/>
        <v>154462.95539999998</v>
      </c>
      <c r="J32" s="46">
        <v>25</v>
      </c>
      <c r="K32" s="46">
        <f t="shared" si="6"/>
        <v>38615.738849999994</v>
      </c>
      <c r="L32" s="4"/>
      <c r="M32" s="4"/>
      <c r="N32" s="44">
        <v>100</v>
      </c>
      <c r="O32" s="46">
        <f t="shared" si="10"/>
        <v>17697</v>
      </c>
      <c r="P32" s="46">
        <f t="shared" si="7"/>
        <v>19307.869424999997</v>
      </c>
      <c r="Q32" s="46">
        <f t="shared" si="8"/>
        <v>230083.56367499995</v>
      </c>
      <c r="R32" s="55">
        <v>0.25</v>
      </c>
      <c r="S32" s="46">
        <f t="shared" si="9"/>
        <v>57520.89091874999</v>
      </c>
    </row>
    <row r="33" spans="1:19" ht="12.75">
      <c r="A33" s="44"/>
      <c r="B33" s="3" t="s">
        <v>11</v>
      </c>
      <c r="C33" s="44"/>
      <c r="D33" s="44" t="s">
        <v>69</v>
      </c>
      <c r="E33" s="8" t="s">
        <v>118</v>
      </c>
      <c r="F33" s="44">
        <v>17697</v>
      </c>
      <c r="G33" s="44">
        <v>3.69</v>
      </c>
      <c r="H33" s="44">
        <v>2.34</v>
      </c>
      <c r="I33" s="46">
        <f t="shared" si="5"/>
        <v>152806.51619999998</v>
      </c>
      <c r="J33" s="46">
        <v>25</v>
      </c>
      <c r="K33" s="46">
        <f t="shared" si="6"/>
        <v>38201.629049999996</v>
      </c>
      <c r="L33" s="4"/>
      <c r="M33" s="4"/>
      <c r="N33" s="44">
        <v>100</v>
      </c>
      <c r="O33" s="46">
        <f t="shared" si="10"/>
        <v>17697</v>
      </c>
      <c r="P33" s="46">
        <f t="shared" si="7"/>
        <v>19100.814524999998</v>
      </c>
      <c r="Q33" s="46">
        <f t="shared" si="8"/>
        <v>227805.95977499997</v>
      </c>
      <c r="R33" s="55">
        <v>0.25</v>
      </c>
      <c r="S33" s="46">
        <f t="shared" si="9"/>
        <v>56951.48994374999</v>
      </c>
    </row>
    <row r="34" spans="1:19" ht="12.75">
      <c r="A34" s="44"/>
      <c r="B34" s="3" t="s">
        <v>11</v>
      </c>
      <c r="C34" s="44">
        <v>2</v>
      </c>
      <c r="D34" s="44" t="s">
        <v>89</v>
      </c>
      <c r="E34" s="8" t="s">
        <v>123</v>
      </c>
      <c r="F34" s="44">
        <v>17697</v>
      </c>
      <c r="G34" s="44">
        <v>3.98</v>
      </c>
      <c r="H34" s="44">
        <v>2.34</v>
      </c>
      <c r="I34" s="46">
        <f>F34*G34*H34</f>
        <v>164815.70039999997</v>
      </c>
      <c r="J34" s="46">
        <v>25</v>
      </c>
      <c r="K34" s="46">
        <f>I34*0.25</f>
        <v>41203.92509999999</v>
      </c>
      <c r="L34" s="4"/>
      <c r="M34" s="4"/>
      <c r="N34" s="44">
        <v>100</v>
      </c>
      <c r="O34" s="46">
        <f>F34*N34/100</f>
        <v>17697</v>
      </c>
      <c r="P34" s="46">
        <f>(I34+K34)*0.1</f>
        <v>20601.962549999997</v>
      </c>
      <c r="Q34" s="46">
        <f>I34+M34+O34+P34+K34</f>
        <v>244318.58804999996</v>
      </c>
      <c r="R34" s="55">
        <v>0.25</v>
      </c>
      <c r="S34" s="46">
        <f>Q34*R34</f>
        <v>61079.64701249999</v>
      </c>
    </row>
    <row r="35" spans="1:19" ht="12.75">
      <c r="A35" s="44"/>
      <c r="B35" s="3" t="s">
        <v>78</v>
      </c>
      <c r="C35" s="44" t="s">
        <v>76</v>
      </c>
      <c r="D35" s="44" t="s">
        <v>79</v>
      </c>
      <c r="E35" s="8" t="s">
        <v>126</v>
      </c>
      <c r="F35" s="44">
        <v>17697</v>
      </c>
      <c r="G35" s="45">
        <v>4.4</v>
      </c>
      <c r="H35" s="44">
        <v>2.34</v>
      </c>
      <c r="I35" s="46">
        <f t="shared" si="5"/>
        <v>182208.312</v>
      </c>
      <c r="J35" s="46">
        <v>25</v>
      </c>
      <c r="K35" s="46">
        <f>I35*0.25</f>
        <v>45552.078</v>
      </c>
      <c r="L35" s="4">
        <v>20</v>
      </c>
      <c r="M35" s="14">
        <f>F35*L35/100</f>
        <v>3539.4</v>
      </c>
      <c r="N35" s="44">
        <v>100</v>
      </c>
      <c r="O35" s="46">
        <f t="shared" si="10"/>
        <v>17697</v>
      </c>
      <c r="P35" s="46">
        <f>(I35+K35)*0.1</f>
        <v>22776.039000000004</v>
      </c>
      <c r="Q35" s="46">
        <f>I35+M35+O35+P35+K35</f>
        <v>271772.82899999997</v>
      </c>
      <c r="R35" s="55">
        <v>0.25</v>
      </c>
      <c r="S35" s="46">
        <f t="shared" si="9"/>
        <v>67943.20724999999</v>
      </c>
    </row>
    <row r="36" spans="1:19" ht="12.75">
      <c r="A36" s="44"/>
      <c r="B36" s="3" t="s">
        <v>78</v>
      </c>
      <c r="C36" s="44" t="s">
        <v>76</v>
      </c>
      <c r="D36" s="44" t="s">
        <v>79</v>
      </c>
      <c r="E36" s="8" t="s">
        <v>124</v>
      </c>
      <c r="F36" s="44">
        <v>17697</v>
      </c>
      <c r="G36" s="45">
        <v>4.4</v>
      </c>
      <c r="H36" s="44">
        <v>2.34</v>
      </c>
      <c r="I36" s="46">
        <f t="shared" si="5"/>
        <v>182208.312</v>
      </c>
      <c r="J36" s="46">
        <v>25</v>
      </c>
      <c r="K36" s="46">
        <f>I36*0.25</f>
        <v>45552.078</v>
      </c>
      <c r="L36" s="4">
        <v>20</v>
      </c>
      <c r="M36" s="14">
        <f>F36*L36/100</f>
        <v>3539.4</v>
      </c>
      <c r="N36" s="44">
        <v>100</v>
      </c>
      <c r="O36" s="46">
        <f t="shared" si="10"/>
        <v>17697</v>
      </c>
      <c r="P36" s="46">
        <f>(I36+K36)*0.1</f>
        <v>22776.039000000004</v>
      </c>
      <c r="Q36" s="46">
        <f>I36+M36+O36+P36+K36</f>
        <v>271772.82899999997</v>
      </c>
      <c r="R36" s="55">
        <v>0.25</v>
      </c>
      <c r="S36" s="46">
        <f t="shared" si="9"/>
        <v>67943.20724999999</v>
      </c>
    </row>
    <row r="37" spans="1:19" ht="12.75">
      <c r="A37" s="44"/>
      <c r="B37" s="3"/>
      <c r="C37" s="4"/>
      <c r="D37" s="44"/>
      <c r="E37" s="11"/>
      <c r="F37" s="4"/>
      <c r="G37" s="44"/>
      <c r="H37" s="44"/>
      <c r="I37" s="46"/>
      <c r="J37" s="46"/>
      <c r="K37" s="46"/>
      <c r="L37" s="4"/>
      <c r="M37" s="4"/>
      <c r="N37" s="44"/>
      <c r="O37" s="44"/>
      <c r="P37" s="46"/>
      <c r="Q37" s="46"/>
      <c r="R37" s="49">
        <f>SUM(R24:R36)</f>
        <v>6.25</v>
      </c>
      <c r="S37" s="47">
        <f>SUM(S24:S36)</f>
        <v>1470434.2178625</v>
      </c>
    </row>
    <row r="38" spans="1:19" ht="12.75">
      <c r="A38" s="44"/>
      <c r="B38" s="3" t="s">
        <v>1</v>
      </c>
      <c r="C38" s="4"/>
      <c r="D38" s="44"/>
      <c r="E38" s="11"/>
      <c r="F38" s="4"/>
      <c r="G38" s="44"/>
      <c r="H38" s="44"/>
      <c r="I38" s="46"/>
      <c r="J38" s="46"/>
      <c r="K38" s="46"/>
      <c r="L38" s="4"/>
      <c r="M38" s="4"/>
      <c r="N38" s="44"/>
      <c r="O38" s="44"/>
      <c r="P38" s="46"/>
      <c r="Q38" s="46"/>
      <c r="R38" s="11"/>
      <c r="S38" s="46"/>
    </row>
    <row r="39" spans="1:19" ht="12.75">
      <c r="A39" s="44"/>
      <c r="B39" s="3" t="s">
        <v>18</v>
      </c>
      <c r="C39" s="4"/>
      <c r="D39" s="44">
        <v>4</v>
      </c>
      <c r="E39" s="11"/>
      <c r="F39" s="4">
        <v>17697</v>
      </c>
      <c r="G39" s="45">
        <v>2.9</v>
      </c>
      <c r="H39" s="44">
        <v>1.86</v>
      </c>
      <c r="I39" s="46">
        <f aca="true" t="shared" si="11" ref="I39:I45">F39*G39*H39</f>
        <v>95457.618</v>
      </c>
      <c r="J39" s="46"/>
      <c r="K39" s="46"/>
      <c r="L39" s="4"/>
      <c r="M39" s="4"/>
      <c r="N39" s="44"/>
      <c r="O39" s="44"/>
      <c r="P39" s="46">
        <f aca="true" t="shared" si="12" ref="P39:P45">(I39+K39)*0.1</f>
        <v>9545.7618</v>
      </c>
      <c r="Q39" s="46">
        <f aca="true" t="shared" si="13" ref="Q39:Q45">I39+M39+O39+P39+K39</f>
        <v>105003.3798</v>
      </c>
      <c r="R39" s="11">
        <v>1</v>
      </c>
      <c r="S39" s="46">
        <f aca="true" t="shared" si="14" ref="S39:S45">Q39*R39</f>
        <v>105003.3798</v>
      </c>
    </row>
    <row r="40" spans="1:19" ht="12.75">
      <c r="A40" s="44"/>
      <c r="B40" s="3" t="s">
        <v>18</v>
      </c>
      <c r="C40" s="4"/>
      <c r="D40" s="44">
        <v>4</v>
      </c>
      <c r="E40" s="11"/>
      <c r="F40" s="4">
        <v>17697</v>
      </c>
      <c r="G40" s="45">
        <v>2.9</v>
      </c>
      <c r="H40" s="44">
        <v>1.86</v>
      </c>
      <c r="I40" s="46">
        <f t="shared" si="11"/>
        <v>95457.618</v>
      </c>
      <c r="J40" s="46"/>
      <c r="K40" s="46"/>
      <c r="L40" s="4"/>
      <c r="M40" s="4"/>
      <c r="N40" s="44"/>
      <c r="O40" s="44"/>
      <c r="P40" s="46">
        <f t="shared" si="12"/>
        <v>9545.7618</v>
      </c>
      <c r="Q40" s="46">
        <f t="shared" si="13"/>
        <v>105003.3798</v>
      </c>
      <c r="R40" s="11">
        <v>1</v>
      </c>
      <c r="S40" s="46">
        <f t="shared" si="14"/>
        <v>105003.3798</v>
      </c>
    </row>
    <row r="41" spans="1:19" ht="12.75">
      <c r="A41" s="44"/>
      <c r="B41" s="3" t="s">
        <v>18</v>
      </c>
      <c r="C41" s="4"/>
      <c r="D41" s="44">
        <v>4</v>
      </c>
      <c r="E41" s="11"/>
      <c r="F41" s="4">
        <v>17697</v>
      </c>
      <c r="G41" s="45">
        <v>2.9</v>
      </c>
      <c r="H41" s="44">
        <v>1.86</v>
      </c>
      <c r="I41" s="46">
        <f t="shared" si="11"/>
        <v>95457.618</v>
      </c>
      <c r="J41" s="46"/>
      <c r="K41" s="46"/>
      <c r="L41" s="4"/>
      <c r="M41" s="4"/>
      <c r="N41" s="44"/>
      <c r="O41" s="44"/>
      <c r="P41" s="46">
        <f t="shared" si="12"/>
        <v>9545.7618</v>
      </c>
      <c r="Q41" s="46">
        <f t="shared" si="13"/>
        <v>105003.3798</v>
      </c>
      <c r="R41" s="11">
        <v>1</v>
      </c>
      <c r="S41" s="46">
        <f t="shared" si="14"/>
        <v>105003.3798</v>
      </c>
    </row>
    <row r="42" spans="1:19" ht="12.75">
      <c r="A42" s="44"/>
      <c r="B42" s="3" t="s">
        <v>35</v>
      </c>
      <c r="C42" s="11"/>
      <c r="D42" s="44">
        <v>4</v>
      </c>
      <c r="E42" s="11"/>
      <c r="F42" s="4">
        <v>17697</v>
      </c>
      <c r="G42" s="45">
        <v>2.9</v>
      </c>
      <c r="H42" s="44">
        <v>1.86</v>
      </c>
      <c r="I42" s="46">
        <f t="shared" si="11"/>
        <v>95457.618</v>
      </c>
      <c r="J42" s="46"/>
      <c r="K42" s="46"/>
      <c r="L42" s="4"/>
      <c r="M42" s="4"/>
      <c r="N42" s="44"/>
      <c r="O42" s="44"/>
      <c r="P42" s="46">
        <f t="shared" si="12"/>
        <v>9545.7618</v>
      </c>
      <c r="Q42" s="46">
        <f t="shared" si="13"/>
        <v>105003.3798</v>
      </c>
      <c r="R42" s="55">
        <v>1</v>
      </c>
      <c r="S42" s="46">
        <f t="shared" si="14"/>
        <v>105003.3798</v>
      </c>
    </row>
    <row r="43" spans="1:19" ht="12.75">
      <c r="A43" s="44"/>
      <c r="B43" s="3" t="s">
        <v>18</v>
      </c>
      <c r="C43" s="11"/>
      <c r="D43" s="44">
        <v>4</v>
      </c>
      <c r="E43" s="11"/>
      <c r="F43" s="4">
        <v>17697</v>
      </c>
      <c r="G43" s="45">
        <v>2.9</v>
      </c>
      <c r="H43" s="44">
        <v>1.86</v>
      </c>
      <c r="I43" s="46">
        <f t="shared" si="11"/>
        <v>95457.618</v>
      </c>
      <c r="J43" s="46"/>
      <c r="K43" s="46"/>
      <c r="L43" s="4"/>
      <c r="M43" s="4"/>
      <c r="N43" s="44"/>
      <c r="O43" s="44"/>
      <c r="P43" s="46">
        <f t="shared" si="12"/>
        <v>9545.7618</v>
      </c>
      <c r="Q43" s="46">
        <f t="shared" si="13"/>
        <v>105003.3798</v>
      </c>
      <c r="R43" s="11">
        <v>0.75</v>
      </c>
      <c r="S43" s="46">
        <f t="shared" si="14"/>
        <v>78752.53485</v>
      </c>
    </row>
    <row r="44" spans="1:19" ht="12.75">
      <c r="A44" s="44"/>
      <c r="B44" s="3" t="s">
        <v>12</v>
      </c>
      <c r="C44" s="3"/>
      <c r="D44" s="44">
        <v>4</v>
      </c>
      <c r="E44" s="11"/>
      <c r="F44" s="4">
        <v>17697</v>
      </c>
      <c r="G44" s="45">
        <v>2.9</v>
      </c>
      <c r="H44" s="44">
        <v>1.86</v>
      </c>
      <c r="I44" s="46">
        <f t="shared" si="11"/>
        <v>95457.618</v>
      </c>
      <c r="J44" s="46"/>
      <c r="K44" s="46"/>
      <c r="L44" s="4"/>
      <c r="M44" s="4"/>
      <c r="N44" s="44"/>
      <c r="O44" s="44"/>
      <c r="P44" s="46">
        <f t="shared" si="12"/>
        <v>9545.7618</v>
      </c>
      <c r="Q44" s="46">
        <f t="shared" si="13"/>
        <v>105003.3798</v>
      </c>
      <c r="R44" s="11">
        <v>1</v>
      </c>
      <c r="S44" s="46">
        <f t="shared" si="14"/>
        <v>105003.3798</v>
      </c>
    </row>
    <row r="45" spans="1:19" ht="12.75">
      <c r="A45" s="44"/>
      <c r="B45" s="3" t="s">
        <v>99</v>
      </c>
      <c r="C45" s="3"/>
      <c r="D45" s="44">
        <v>5</v>
      </c>
      <c r="E45" s="11"/>
      <c r="F45" s="4">
        <v>17697</v>
      </c>
      <c r="G45" s="44">
        <v>2.93</v>
      </c>
      <c r="H45" s="44">
        <v>1.86</v>
      </c>
      <c r="I45" s="46">
        <f t="shared" si="11"/>
        <v>96445.11060000001</v>
      </c>
      <c r="J45" s="46"/>
      <c r="K45" s="46"/>
      <c r="L45" s="4"/>
      <c r="M45" s="4"/>
      <c r="N45" s="44"/>
      <c r="O45" s="44"/>
      <c r="P45" s="46">
        <f t="shared" si="12"/>
        <v>9644.511060000003</v>
      </c>
      <c r="Q45" s="46">
        <f t="shared" si="13"/>
        <v>106089.62166000002</v>
      </c>
      <c r="R45" s="11">
        <v>0.5</v>
      </c>
      <c r="S45" s="46">
        <f t="shared" si="14"/>
        <v>53044.81083000001</v>
      </c>
    </row>
    <row r="46" spans="1:19" ht="12.75">
      <c r="A46" s="4"/>
      <c r="C46" s="4"/>
      <c r="D46" s="4"/>
      <c r="E46" s="44"/>
      <c r="F46" s="4"/>
      <c r="G46" s="4"/>
      <c r="H46" s="4"/>
      <c r="I46" s="4"/>
      <c r="J46" s="4"/>
      <c r="K46" s="4"/>
      <c r="L46" s="4"/>
      <c r="M46" s="4"/>
      <c r="N46" s="44"/>
      <c r="O46" s="44"/>
      <c r="P46" s="44"/>
      <c r="Q46" s="44"/>
      <c r="R46" s="11">
        <f>SUM(R39:R45)</f>
        <v>6.25</v>
      </c>
      <c r="S46" s="47">
        <f>SUM(S39:S45)</f>
        <v>656814.2446799999</v>
      </c>
    </row>
    <row r="47" spans="1:19" ht="12.75">
      <c r="A47" s="4"/>
      <c r="B47" s="3" t="s">
        <v>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1">
        <f>R22+R37+R46</f>
        <v>15.5</v>
      </c>
      <c r="S47" s="15">
        <f>S22+S37+S46</f>
        <v>3357580.9556362503</v>
      </c>
    </row>
  </sheetData>
  <sheetProtection/>
  <mergeCells count="22">
    <mergeCell ref="E9:E12"/>
    <mergeCell ref="H9:H12"/>
    <mergeCell ref="A3:P3"/>
    <mergeCell ref="B4:P4"/>
    <mergeCell ref="B5:P5"/>
    <mergeCell ref="A9:A12"/>
    <mergeCell ref="B9:B12"/>
    <mergeCell ref="C9:C12"/>
    <mergeCell ref="D9:D12"/>
    <mergeCell ref="N11:O11"/>
    <mergeCell ref="C6:N6"/>
    <mergeCell ref="F9:F12"/>
    <mergeCell ref="G9:G12"/>
    <mergeCell ref="S9:S12"/>
    <mergeCell ref="J10:Q10"/>
    <mergeCell ref="J11:K11"/>
    <mergeCell ref="L11:M11"/>
    <mergeCell ref="P11:P12"/>
    <mergeCell ref="Q11:Q12"/>
    <mergeCell ref="R9:R12"/>
    <mergeCell ref="I9:Q9"/>
    <mergeCell ref="I10:I12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colBreaks count="1" manualBreakCount="1">
    <brk id="19" max="1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DL27"/>
  <sheetViews>
    <sheetView zoomScaleSheetLayoutView="106" zoomScalePageLayoutView="0" workbookViewId="0" topLeftCell="A1">
      <selection activeCell="D13" sqref="D13"/>
    </sheetView>
  </sheetViews>
  <sheetFormatPr defaultColWidth="9.00390625" defaultRowHeight="12.75"/>
  <cols>
    <col min="1" max="1" width="5.75390625" style="1" customWidth="1"/>
    <col min="2" max="2" width="22.875" style="1" customWidth="1"/>
    <col min="3" max="3" width="8.25390625" style="1" customWidth="1"/>
    <col min="4" max="4" width="8.875" style="1" customWidth="1"/>
    <col min="5" max="5" width="10.625" style="1" customWidth="1"/>
    <col min="6" max="6" width="7.00390625" style="1" customWidth="1"/>
    <col min="7" max="8" width="6.125" style="1" customWidth="1"/>
    <col min="9" max="9" width="11.75390625" style="1" customWidth="1"/>
    <col min="10" max="10" width="6.875" style="1" customWidth="1"/>
    <col min="11" max="11" width="11.75390625" style="1" customWidth="1"/>
    <col min="12" max="12" width="5.875" style="1" hidden="1" customWidth="1"/>
    <col min="13" max="13" width="8.125" style="1" hidden="1" customWidth="1"/>
    <col min="14" max="14" width="6.375" style="1" customWidth="1"/>
    <col min="15" max="15" width="7.875" style="1" customWidth="1"/>
    <col min="16" max="16" width="9.25390625" style="1" bestFit="1" customWidth="1"/>
    <col min="17" max="17" width="10.00390625" style="1" bestFit="1" customWidth="1"/>
    <col min="18" max="18" width="10.625" style="1" customWidth="1"/>
    <col min="19" max="19" width="11.375" style="1" customWidth="1"/>
    <col min="20" max="16384" width="9.125" style="1" customWidth="1"/>
  </cols>
  <sheetData>
    <row r="1" ht="15.75" customHeight="1"/>
    <row r="2" spans="18:19" ht="15.75">
      <c r="R2" s="10"/>
      <c r="S2" s="10"/>
    </row>
    <row r="3" spans="1:16" ht="15.75" customHeight="1">
      <c r="A3" s="99" t="s">
        <v>140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0" t="s">
        <v>141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2:16" ht="15.75">
      <c r="B5" s="100" t="s">
        <v>148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8" spans="1:116" ht="12.75" customHeight="1">
      <c r="A8" s="91" t="s">
        <v>38</v>
      </c>
      <c r="B8" s="91" t="s">
        <v>39</v>
      </c>
      <c r="C8" s="91" t="s">
        <v>23</v>
      </c>
      <c r="D8" s="85" t="s">
        <v>40</v>
      </c>
      <c r="E8" s="91" t="s">
        <v>41</v>
      </c>
      <c r="F8" s="85" t="s">
        <v>42</v>
      </c>
      <c r="G8" s="89" t="s">
        <v>43</v>
      </c>
      <c r="H8" s="89" t="s">
        <v>92</v>
      </c>
      <c r="I8" s="74" t="s">
        <v>44</v>
      </c>
      <c r="J8" s="75"/>
      <c r="K8" s="75"/>
      <c r="L8" s="75"/>
      <c r="M8" s="75"/>
      <c r="N8" s="75"/>
      <c r="O8" s="75"/>
      <c r="P8" s="75"/>
      <c r="Q8" s="76"/>
      <c r="R8" s="71" t="s">
        <v>45</v>
      </c>
      <c r="S8" s="77" t="s">
        <v>46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</row>
    <row r="9" spans="1:116" ht="12.75" customHeight="1">
      <c r="A9" s="92"/>
      <c r="B9" s="92"/>
      <c r="C9" s="92"/>
      <c r="D9" s="86"/>
      <c r="E9" s="92"/>
      <c r="F9" s="86"/>
      <c r="G9" s="83"/>
      <c r="H9" s="83"/>
      <c r="I9" s="77" t="s">
        <v>47</v>
      </c>
      <c r="J9" s="95"/>
      <c r="K9" s="96"/>
      <c r="L9" s="96"/>
      <c r="M9" s="96"/>
      <c r="N9" s="96"/>
      <c r="O9" s="96"/>
      <c r="P9" s="96"/>
      <c r="Q9" s="97"/>
      <c r="R9" s="72"/>
      <c r="S9" s="7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</row>
    <row r="10" spans="1:116" ht="36.75" customHeight="1">
      <c r="A10" s="92"/>
      <c r="B10" s="92"/>
      <c r="C10" s="92"/>
      <c r="D10" s="85"/>
      <c r="E10" s="92"/>
      <c r="F10" s="85"/>
      <c r="G10" s="83"/>
      <c r="H10" s="83"/>
      <c r="I10" s="78"/>
      <c r="J10" s="81" t="s">
        <v>64</v>
      </c>
      <c r="K10" s="82"/>
      <c r="L10" s="87" t="s">
        <v>48</v>
      </c>
      <c r="M10" s="88"/>
      <c r="N10" s="81" t="s">
        <v>70</v>
      </c>
      <c r="O10" s="82"/>
      <c r="P10" s="78" t="s">
        <v>50</v>
      </c>
      <c r="Q10" s="83" t="s">
        <v>51</v>
      </c>
      <c r="R10" s="72"/>
      <c r="S10" s="7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116" ht="33.75" customHeight="1">
      <c r="A11" s="93"/>
      <c r="B11" s="93"/>
      <c r="C11" s="93"/>
      <c r="D11" s="85"/>
      <c r="E11" s="93"/>
      <c r="F11" s="85"/>
      <c r="G11" s="84"/>
      <c r="H11" s="84"/>
      <c r="I11" s="79"/>
      <c r="J11" s="17" t="s">
        <v>53</v>
      </c>
      <c r="K11" s="17" t="s">
        <v>52</v>
      </c>
      <c r="L11" s="17" t="s">
        <v>53</v>
      </c>
      <c r="M11" s="17" t="s">
        <v>52</v>
      </c>
      <c r="N11" s="17" t="s">
        <v>53</v>
      </c>
      <c r="O11" s="17" t="s">
        <v>52</v>
      </c>
      <c r="P11" s="79"/>
      <c r="Q11" s="84"/>
      <c r="R11" s="73"/>
      <c r="S11" s="79"/>
      <c r="T11" s="19"/>
      <c r="U11" s="19"/>
      <c r="V11" s="19"/>
      <c r="W11" s="19"/>
      <c r="X11" s="19"/>
      <c r="Y11" s="19"/>
      <c r="Z11" s="19"/>
      <c r="AA11" s="19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 t="s">
        <v>54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</row>
    <row r="12" spans="1:19" ht="12.75">
      <c r="A12" s="44"/>
      <c r="B12" s="5" t="s">
        <v>13</v>
      </c>
      <c r="C12" s="2"/>
      <c r="D12" s="44"/>
      <c r="E12" s="8"/>
      <c r="F12" s="4"/>
      <c r="G12" s="44"/>
      <c r="H12" s="44"/>
      <c r="I12" s="46"/>
      <c r="J12" s="46"/>
      <c r="K12" s="46"/>
      <c r="L12" s="4"/>
      <c r="M12" s="4"/>
      <c r="N12" s="44"/>
      <c r="O12" s="44"/>
      <c r="P12" s="46"/>
      <c r="Q12" s="46"/>
      <c r="R12" s="11"/>
      <c r="S12" s="46"/>
    </row>
    <row r="13" spans="1:19" ht="12.75">
      <c r="A13" s="44"/>
      <c r="B13" s="3" t="s">
        <v>19</v>
      </c>
      <c r="C13" s="3"/>
      <c r="D13" s="44" t="s">
        <v>66</v>
      </c>
      <c r="E13" s="8" t="s">
        <v>128</v>
      </c>
      <c r="F13" s="4">
        <v>17697</v>
      </c>
      <c r="G13" s="44">
        <v>6.22</v>
      </c>
      <c r="H13" s="44">
        <v>3.42</v>
      </c>
      <c r="I13" s="61">
        <f>F13*G13*H13</f>
        <v>376457.6628</v>
      </c>
      <c r="J13" s="61">
        <v>25</v>
      </c>
      <c r="K13" s="61">
        <f>I13*0.25</f>
        <v>94114.4157</v>
      </c>
      <c r="L13" s="62"/>
      <c r="M13" s="62"/>
      <c r="N13" s="61"/>
      <c r="O13" s="61"/>
      <c r="P13" s="61">
        <f>(I13+K13)*0.1</f>
        <v>47057.207850000006</v>
      </c>
      <c r="Q13" s="61">
        <f aca="true" t="shared" si="0" ref="Q13:Q23">I13+M13+O13+P13+K13</f>
        <v>517629.28635</v>
      </c>
      <c r="R13" s="65">
        <v>1</v>
      </c>
      <c r="S13" s="61">
        <f aca="true" t="shared" si="1" ref="S13:S24">Q13*R13</f>
        <v>517629.28635</v>
      </c>
    </row>
    <row r="14" spans="1:19" ht="12.75">
      <c r="A14" s="44"/>
      <c r="B14" s="3" t="s">
        <v>21</v>
      </c>
      <c r="C14" s="3"/>
      <c r="D14" s="44" t="s">
        <v>67</v>
      </c>
      <c r="E14" s="8" t="s">
        <v>129</v>
      </c>
      <c r="F14" s="4">
        <v>17697</v>
      </c>
      <c r="G14" s="45">
        <v>5.91</v>
      </c>
      <c r="H14" s="45">
        <v>3.42</v>
      </c>
      <c r="I14" s="61">
        <f>F14*G14*H14</f>
        <v>357695.30340000003</v>
      </c>
      <c r="J14" s="61">
        <v>25</v>
      </c>
      <c r="K14" s="61">
        <f>I14*0.25</f>
        <v>89423.82585000001</v>
      </c>
      <c r="L14" s="62"/>
      <c r="M14" s="62"/>
      <c r="N14" s="61"/>
      <c r="O14" s="61"/>
      <c r="P14" s="61">
        <f>(I14+K14)*0.1</f>
        <v>44711.91292500001</v>
      </c>
      <c r="Q14" s="61">
        <f t="shared" si="0"/>
        <v>491831.04217500007</v>
      </c>
      <c r="R14" s="66">
        <v>0.5</v>
      </c>
      <c r="S14" s="61">
        <f t="shared" si="1"/>
        <v>245915.52108750003</v>
      </c>
    </row>
    <row r="15" spans="1:19" ht="12.75">
      <c r="A15" s="44"/>
      <c r="B15" s="3" t="s">
        <v>86</v>
      </c>
      <c r="C15" s="3"/>
      <c r="D15" s="44" t="s">
        <v>68</v>
      </c>
      <c r="E15" s="8" t="s">
        <v>130</v>
      </c>
      <c r="F15" s="4">
        <v>17697</v>
      </c>
      <c r="G15" s="44">
        <v>4.77</v>
      </c>
      <c r="H15" s="44">
        <v>3.42</v>
      </c>
      <c r="I15" s="61">
        <f>F15*G15*H15</f>
        <v>288698.2398</v>
      </c>
      <c r="J15" s="61">
        <v>25</v>
      </c>
      <c r="K15" s="61">
        <f>I15*0.25</f>
        <v>72174.55995</v>
      </c>
      <c r="L15" s="62"/>
      <c r="M15" s="62"/>
      <c r="N15" s="61"/>
      <c r="O15" s="61"/>
      <c r="P15" s="61">
        <f>(I15+K15)*0.1</f>
        <v>36087.279975000005</v>
      </c>
      <c r="Q15" s="61">
        <f t="shared" si="0"/>
        <v>396960.07972499996</v>
      </c>
      <c r="R15" s="66">
        <v>0.5</v>
      </c>
      <c r="S15" s="61">
        <f t="shared" si="1"/>
        <v>198480.03986249998</v>
      </c>
    </row>
    <row r="16" spans="1:19" ht="12.75">
      <c r="A16" s="44"/>
      <c r="B16" s="3" t="s">
        <v>131</v>
      </c>
      <c r="C16" s="3"/>
      <c r="D16" s="44" t="s">
        <v>68</v>
      </c>
      <c r="E16" s="8" t="s">
        <v>30</v>
      </c>
      <c r="F16" s="4">
        <v>17697</v>
      </c>
      <c r="G16" s="44">
        <v>4.13</v>
      </c>
      <c r="H16" s="44">
        <v>3.42</v>
      </c>
      <c r="I16" s="61">
        <f>F16*G16*H16</f>
        <v>249963.04619999998</v>
      </c>
      <c r="J16" s="61">
        <v>25</v>
      </c>
      <c r="K16" s="61">
        <f>I16*0.25</f>
        <v>62490.761549999996</v>
      </c>
      <c r="L16" s="62"/>
      <c r="M16" s="62"/>
      <c r="N16" s="61"/>
      <c r="O16" s="61"/>
      <c r="P16" s="61">
        <f>(I16+K16)*0.1</f>
        <v>31245.380774999998</v>
      </c>
      <c r="Q16" s="61">
        <f>I16+M16+O16+P16+K16</f>
        <v>343699.18852499995</v>
      </c>
      <c r="R16" s="66">
        <v>0.25</v>
      </c>
      <c r="S16" s="61">
        <f>Q16*R16</f>
        <v>85924.79713124999</v>
      </c>
    </row>
    <row r="17" spans="1:19" ht="12.75">
      <c r="A17" s="44"/>
      <c r="B17" s="3"/>
      <c r="C17" s="3"/>
      <c r="D17" s="44"/>
      <c r="E17" s="11"/>
      <c r="F17" s="4"/>
      <c r="G17" s="44"/>
      <c r="H17" s="44"/>
      <c r="I17" s="61"/>
      <c r="J17" s="61"/>
      <c r="K17" s="61"/>
      <c r="L17" s="62"/>
      <c r="M17" s="62"/>
      <c r="N17" s="61"/>
      <c r="O17" s="61"/>
      <c r="P17" s="61"/>
      <c r="Q17" s="61"/>
      <c r="R17" s="66">
        <f>SUM(R13:R16)</f>
        <v>2.25</v>
      </c>
      <c r="S17" s="63">
        <f>SUM(S13:S16)</f>
        <v>1047949.64443125</v>
      </c>
    </row>
    <row r="18" spans="1:19" ht="12.75">
      <c r="A18" s="44"/>
      <c r="B18" s="3"/>
      <c r="C18" s="3"/>
      <c r="D18" s="44"/>
      <c r="E18" s="11"/>
      <c r="F18" s="4"/>
      <c r="G18" s="44"/>
      <c r="H18" s="44"/>
      <c r="I18" s="61"/>
      <c r="J18" s="61"/>
      <c r="K18" s="61"/>
      <c r="L18" s="62"/>
      <c r="M18" s="62"/>
      <c r="N18" s="61"/>
      <c r="O18" s="61"/>
      <c r="P18" s="61"/>
      <c r="Q18" s="61"/>
      <c r="R18" s="63"/>
      <c r="S18" s="61"/>
    </row>
    <row r="19" spans="1:19" ht="12.75">
      <c r="A19" s="44"/>
      <c r="B19" s="3" t="s">
        <v>0</v>
      </c>
      <c r="C19" s="4"/>
      <c r="D19" s="44"/>
      <c r="E19" s="11"/>
      <c r="F19" s="4"/>
      <c r="G19" s="44"/>
      <c r="H19" s="44"/>
      <c r="I19" s="61"/>
      <c r="J19" s="61"/>
      <c r="K19" s="61"/>
      <c r="L19" s="62"/>
      <c r="M19" s="62"/>
      <c r="N19" s="61"/>
      <c r="O19" s="61"/>
      <c r="P19" s="61"/>
      <c r="Q19" s="61"/>
      <c r="R19" s="63"/>
      <c r="S19" s="61"/>
    </row>
    <row r="20" spans="1:19" ht="12.75">
      <c r="A20" s="44"/>
      <c r="B20" s="3" t="s">
        <v>22</v>
      </c>
      <c r="C20" s="11" t="s">
        <v>76</v>
      </c>
      <c r="D20" s="44" t="s">
        <v>79</v>
      </c>
      <c r="E20" s="8" t="s">
        <v>132</v>
      </c>
      <c r="F20" s="4">
        <v>17697</v>
      </c>
      <c r="G20" s="44">
        <v>4.53</v>
      </c>
      <c r="H20" s="44">
        <v>2.34</v>
      </c>
      <c r="I20" s="61">
        <f>F20*G20*H20</f>
        <v>187591.7394</v>
      </c>
      <c r="J20" s="61">
        <v>25</v>
      </c>
      <c r="K20" s="61">
        <f>I20*0.25</f>
        <v>46897.93485</v>
      </c>
      <c r="L20" s="62"/>
      <c r="M20" s="62"/>
      <c r="N20" s="61">
        <v>30</v>
      </c>
      <c r="O20" s="61">
        <f>F20*N20/100</f>
        <v>5309.1</v>
      </c>
      <c r="P20" s="61">
        <f>(I20+K20)*0.1</f>
        <v>23448.967425</v>
      </c>
      <c r="Q20" s="61">
        <f t="shared" si="0"/>
        <v>263247.741675</v>
      </c>
      <c r="R20" s="65">
        <v>1</v>
      </c>
      <c r="S20" s="61">
        <f t="shared" si="1"/>
        <v>263247.741675</v>
      </c>
    </row>
    <row r="21" spans="1:19" ht="12.75">
      <c r="A21" s="44"/>
      <c r="B21" s="3" t="s">
        <v>65</v>
      </c>
      <c r="C21" s="11">
        <v>2</v>
      </c>
      <c r="D21" s="44" t="s">
        <v>89</v>
      </c>
      <c r="E21" s="8" t="s">
        <v>133</v>
      </c>
      <c r="F21" s="4">
        <v>17697</v>
      </c>
      <c r="G21" s="44">
        <v>4.22</v>
      </c>
      <c r="H21" s="44">
        <v>2.34</v>
      </c>
      <c r="I21" s="61">
        <f>F21*G21*H21</f>
        <v>174754.3356</v>
      </c>
      <c r="J21" s="61">
        <v>25</v>
      </c>
      <c r="K21" s="61">
        <f>I21*0.25</f>
        <v>43688.5839</v>
      </c>
      <c r="L21" s="62"/>
      <c r="M21" s="62"/>
      <c r="N21" s="61"/>
      <c r="O21" s="61"/>
      <c r="P21" s="61">
        <f>(I21+K21)*0.1</f>
        <v>21844.29195</v>
      </c>
      <c r="Q21" s="61">
        <f t="shared" si="0"/>
        <v>240287.21144999997</v>
      </c>
      <c r="R21" s="66">
        <v>0.5</v>
      </c>
      <c r="S21" s="61">
        <f t="shared" si="1"/>
        <v>120143.60572499999</v>
      </c>
    </row>
    <row r="22" spans="1:19" ht="12.75">
      <c r="A22" s="44"/>
      <c r="B22" s="3" t="s">
        <v>27</v>
      </c>
      <c r="C22" s="11">
        <v>1</v>
      </c>
      <c r="D22" s="44" t="s">
        <v>91</v>
      </c>
      <c r="E22" s="8" t="s">
        <v>134</v>
      </c>
      <c r="F22" s="4">
        <v>17697</v>
      </c>
      <c r="G22" s="44">
        <v>4.41</v>
      </c>
      <c r="H22" s="44">
        <v>2.34</v>
      </c>
      <c r="I22" s="61">
        <f>F22*G22*H22</f>
        <v>182622.4218</v>
      </c>
      <c r="J22" s="61">
        <v>25</v>
      </c>
      <c r="K22" s="61">
        <f>I22*0.25</f>
        <v>45655.60545</v>
      </c>
      <c r="L22" s="62"/>
      <c r="M22" s="62"/>
      <c r="N22" s="61"/>
      <c r="O22" s="61"/>
      <c r="P22" s="61">
        <f>(I22+K22)*0.1</f>
        <v>22827.802725</v>
      </c>
      <c r="Q22" s="61">
        <f t="shared" si="0"/>
        <v>251105.82997500003</v>
      </c>
      <c r="R22" s="66">
        <v>0.75</v>
      </c>
      <c r="S22" s="61">
        <f t="shared" si="1"/>
        <v>188329.37248125003</v>
      </c>
    </row>
    <row r="23" spans="1:19" ht="12.75">
      <c r="A23" s="44"/>
      <c r="B23" s="3" t="s">
        <v>26</v>
      </c>
      <c r="C23" s="11">
        <v>1</v>
      </c>
      <c r="D23" s="44" t="s">
        <v>91</v>
      </c>
      <c r="E23" s="8" t="s">
        <v>134</v>
      </c>
      <c r="F23" s="4">
        <v>17697</v>
      </c>
      <c r="G23" s="44">
        <v>4.41</v>
      </c>
      <c r="H23" s="44">
        <v>2.34</v>
      </c>
      <c r="I23" s="61">
        <f>F23*G23*H23</f>
        <v>182622.4218</v>
      </c>
      <c r="J23" s="61">
        <v>25</v>
      </c>
      <c r="K23" s="61">
        <f>I23*0.25</f>
        <v>45655.60545</v>
      </c>
      <c r="L23" s="62"/>
      <c r="M23" s="62"/>
      <c r="N23" s="61"/>
      <c r="O23" s="61"/>
      <c r="P23" s="61">
        <f>(I23+K23)*0.1</f>
        <v>22827.802725</v>
      </c>
      <c r="Q23" s="61">
        <f t="shared" si="0"/>
        <v>251105.82997500003</v>
      </c>
      <c r="R23" s="66">
        <v>0.25</v>
      </c>
      <c r="S23" s="61">
        <f t="shared" si="1"/>
        <v>62776.45749375001</v>
      </c>
    </row>
    <row r="24" spans="1:19" ht="12.75">
      <c r="A24" s="44"/>
      <c r="B24" s="3" t="s">
        <v>94</v>
      </c>
      <c r="C24" s="11"/>
      <c r="D24" s="44" t="s">
        <v>69</v>
      </c>
      <c r="E24" s="8" t="s">
        <v>135</v>
      </c>
      <c r="F24" s="4">
        <v>17697</v>
      </c>
      <c r="G24" s="44">
        <v>3.73</v>
      </c>
      <c r="H24" s="44">
        <v>2.34</v>
      </c>
      <c r="I24" s="61">
        <f>F24*G24*H24</f>
        <v>154462.95539999998</v>
      </c>
      <c r="J24" s="61">
        <v>25</v>
      </c>
      <c r="K24" s="61">
        <f>I24*0.25</f>
        <v>38615.738849999994</v>
      </c>
      <c r="L24" s="62"/>
      <c r="M24" s="62"/>
      <c r="N24" s="61"/>
      <c r="O24" s="61"/>
      <c r="P24" s="61">
        <f>(I24+K24)*0.1</f>
        <v>19307.869424999997</v>
      </c>
      <c r="Q24" s="61">
        <f>I24+M24+O24+P24+K24</f>
        <v>212386.56367499995</v>
      </c>
      <c r="R24" s="65">
        <v>1</v>
      </c>
      <c r="S24" s="61">
        <f t="shared" si="1"/>
        <v>212386.56367499995</v>
      </c>
    </row>
    <row r="25" spans="1:19" ht="12.75">
      <c r="A25" s="44"/>
      <c r="B25" s="3"/>
      <c r="C25" s="3"/>
      <c r="D25" s="44"/>
      <c r="E25" s="11"/>
      <c r="F25" s="4"/>
      <c r="G25" s="44"/>
      <c r="H25" s="44"/>
      <c r="I25" s="61"/>
      <c r="J25" s="61"/>
      <c r="K25" s="61"/>
      <c r="L25" s="62"/>
      <c r="M25" s="62"/>
      <c r="N25" s="61"/>
      <c r="O25" s="61"/>
      <c r="P25" s="61"/>
      <c r="Q25" s="61"/>
      <c r="R25" s="66">
        <f>SUM(R20:R24)</f>
        <v>3.5</v>
      </c>
      <c r="S25" s="63">
        <f>SUM(S20:S24)</f>
        <v>846883.7410500001</v>
      </c>
    </row>
    <row r="26" spans="1:19" ht="12.75">
      <c r="A26" s="44"/>
      <c r="B26" s="3"/>
      <c r="C26" s="3"/>
      <c r="D26" s="44"/>
      <c r="E26" s="11"/>
      <c r="F26" s="4"/>
      <c r="G26" s="44"/>
      <c r="H26" s="44"/>
      <c r="I26" s="61"/>
      <c r="J26" s="61"/>
      <c r="K26" s="61"/>
      <c r="L26" s="62"/>
      <c r="M26" s="62"/>
      <c r="N26" s="61"/>
      <c r="O26" s="61"/>
      <c r="P26" s="61"/>
      <c r="Q26" s="61"/>
      <c r="R26" s="63"/>
      <c r="S26" s="61"/>
    </row>
    <row r="27" spans="1:19" ht="12.75">
      <c r="A27" s="4"/>
      <c r="B27" s="3" t="s">
        <v>5</v>
      </c>
      <c r="C27" s="4"/>
      <c r="D27" s="4"/>
      <c r="E27" s="44"/>
      <c r="F27" s="4"/>
      <c r="G27" s="4"/>
      <c r="H27" s="4"/>
      <c r="I27" s="62"/>
      <c r="J27" s="62"/>
      <c r="K27" s="62"/>
      <c r="L27" s="62"/>
      <c r="M27" s="62"/>
      <c r="N27" s="61"/>
      <c r="O27" s="61"/>
      <c r="P27" s="61"/>
      <c r="Q27" s="61"/>
      <c r="R27" s="66">
        <f>R17+R25</f>
        <v>5.75</v>
      </c>
      <c r="S27" s="63">
        <f>S17+S25</f>
        <v>1894833.38548125</v>
      </c>
    </row>
  </sheetData>
  <sheetProtection/>
  <mergeCells count="21">
    <mergeCell ref="A3:P3"/>
    <mergeCell ref="B4:P4"/>
    <mergeCell ref="B5:P5"/>
    <mergeCell ref="G8:G11"/>
    <mergeCell ref="P10:P11"/>
    <mergeCell ref="Q10:Q11"/>
    <mergeCell ref="H8:H11"/>
    <mergeCell ref="A8:A11"/>
    <mergeCell ref="B8:B11"/>
    <mergeCell ref="C8:C11"/>
    <mergeCell ref="D8:D11"/>
    <mergeCell ref="E8:E11"/>
    <mergeCell ref="F8:F11"/>
    <mergeCell ref="I8:Q8"/>
    <mergeCell ref="R8:R11"/>
    <mergeCell ref="S8:S11"/>
    <mergeCell ref="I9:I11"/>
    <mergeCell ref="J9:Q9"/>
    <mergeCell ref="J10:K10"/>
    <mergeCell ref="L10:M10"/>
    <mergeCell ref="N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J26"/>
  <sheetViews>
    <sheetView zoomScaleSheetLayoutView="98" zoomScalePageLayoutView="0" workbookViewId="0" topLeftCell="A1">
      <selection activeCell="G14" sqref="G14"/>
    </sheetView>
  </sheetViews>
  <sheetFormatPr defaultColWidth="9.00390625" defaultRowHeight="12.75"/>
  <cols>
    <col min="1" max="1" width="3.25390625" style="1" customWidth="1"/>
    <col min="2" max="2" width="23.625" style="1" customWidth="1"/>
    <col min="3" max="3" width="8.875" style="1" customWidth="1"/>
    <col min="4" max="4" width="7.625" style="1" customWidth="1"/>
    <col min="5" max="5" width="9.375" style="1" customWidth="1"/>
    <col min="6" max="6" width="7.75390625" style="1" customWidth="1"/>
    <col min="7" max="8" width="7.00390625" style="1" customWidth="1"/>
    <col min="9" max="9" width="7.25390625" style="1" customWidth="1"/>
    <col min="10" max="10" width="6.125" style="1" customWidth="1"/>
    <col min="11" max="13" width="7.375" style="1" customWidth="1"/>
    <col min="14" max="14" width="7.75390625" style="1" customWidth="1"/>
    <col min="15" max="15" width="6.75390625" style="1" customWidth="1"/>
    <col min="16" max="16" width="11.00390625" style="1" customWidth="1"/>
    <col min="17" max="18" width="9.125" style="1" customWidth="1"/>
    <col min="19" max="19" width="11.75390625" style="1" customWidth="1"/>
    <col min="20" max="16384" width="9.125" style="1" customWidth="1"/>
  </cols>
  <sheetData>
    <row r="1" ht="13.5" customHeight="1"/>
    <row r="2" spans="1:16" ht="15.75" customHeight="1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15.75">
      <c r="B3" s="90" t="s">
        <v>141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ht="15.75">
      <c r="B4" s="100" t="s">
        <v>149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3:13" ht="15.7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14" ht="12.75" customHeight="1">
      <c r="A6" s="91" t="s">
        <v>38</v>
      </c>
      <c r="B6" s="91" t="s">
        <v>39</v>
      </c>
      <c r="C6" s="91" t="s">
        <v>23</v>
      </c>
      <c r="D6" s="85" t="s">
        <v>40</v>
      </c>
      <c r="E6" s="91" t="s">
        <v>41</v>
      </c>
      <c r="F6" s="85" t="s">
        <v>42</v>
      </c>
      <c r="G6" s="89" t="s">
        <v>43</v>
      </c>
      <c r="H6" s="89" t="s">
        <v>92</v>
      </c>
      <c r="I6" s="74" t="s">
        <v>44</v>
      </c>
      <c r="J6" s="75"/>
      <c r="K6" s="75"/>
      <c r="L6" s="75"/>
      <c r="M6" s="75"/>
      <c r="N6" s="75"/>
      <c r="O6" s="75"/>
      <c r="P6" s="75"/>
      <c r="Q6" s="76"/>
      <c r="R6" s="71" t="s">
        <v>77</v>
      </c>
      <c r="S6" s="77" t="s">
        <v>46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2.75" customHeight="1">
      <c r="A7" s="92"/>
      <c r="B7" s="92"/>
      <c r="C7" s="92"/>
      <c r="D7" s="86"/>
      <c r="E7" s="92"/>
      <c r="F7" s="86"/>
      <c r="G7" s="83"/>
      <c r="H7" s="83"/>
      <c r="I7" s="77" t="s">
        <v>47</v>
      </c>
      <c r="J7" s="95"/>
      <c r="K7" s="96"/>
      <c r="L7" s="96"/>
      <c r="M7" s="96"/>
      <c r="N7" s="96"/>
      <c r="O7" s="96"/>
      <c r="P7" s="96"/>
      <c r="Q7" s="97"/>
      <c r="R7" s="72"/>
      <c r="S7" s="7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51" customHeight="1">
      <c r="A8" s="92"/>
      <c r="B8" s="92"/>
      <c r="C8" s="92"/>
      <c r="D8" s="85"/>
      <c r="E8" s="92"/>
      <c r="F8" s="85"/>
      <c r="G8" s="83"/>
      <c r="H8" s="83"/>
      <c r="I8" s="78"/>
      <c r="J8" s="81" t="s">
        <v>64</v>
      </c>
      <c r="K8" s="82"/>
      <c r="L8" s="87" t="s">
        <v>80</v>
      </c>
      <c r="M8" s="88"/>
      <c r="N8" s="87" t="s">
        <v>49</v>
      </c>
      <c r="O8" s="88"/>
      <c r="P8" s="78" t="s">
        <v>50</v>
      </c>
      <c r="Q8" s="83" t="s">
        <v>51</v>
      </c>
      <c r="R8" s="72"/>
      <c r="S8" s="7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33.75" customHeight="1">
      <c r="A9" s="93"/>
      <c r="B9" s="93"/>
      <c r="C9" s="93"/>
      <c r="D9" s="85"/>
      <c r="E9" s="93"/>
      <c r="F9" s="85"/>
      <c r="G9" s="84"/>
      <c r="H9" s="84"/>
      <c r="I9" s="79"/>
      <c r="J9" s="17" t="s">
        <v>53</v>
      </c>
      <c r="K9" s="17" t="s">
        <v>52</v>
      </c>
      <c r="L9" s="17" t="s">
        <v>53</v>
      </c>
      <c r="M9" s="17" t="s">
        <v>52</v>
      </c>
      <c r="N9" s="17" t="s">
        <v>53</v>
      </c>
      <c r="O9" s="17" t="s">
        <v>52</v>
      </c>
      <c r="P9" s="79"/>
      <c r="Q9" s="84"/>
      <c r="R9" s="73"/>
      <c r="S9" s="79"/>
      <c r="T9" s="19"/>
      <c r="U9" s="19"/>
      <c r="V9" s="19"/>
      <c r="W9" s="19"/>
      <c r="X9" s="19"/>
      <c r="Y9" s="1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 t="s">
        <v>54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9" ht="12.75">
      <c r="A10" s="44"/>
      <c r="B10" s="3" t="s">
        <v>0</v>
      </c>
      <c r="C10" s="4"/>
      <c r="D10" s="44"/>
      <c r="E10" s="11"/>
      <c r="F10" s="4"/>
      <c r="G10" s="44"/>
      <c r="H10" s="44"/>
      <c r="I10" s="46"/>
      <c r="J10" s="46"/>
      <c r="K10" s="46"/>
      <c r="L10" s="4"/>
      <c r="M10" s="4"/>
      <c r="N10" s="44"/>
      <c r="O10" s="44"/>
      <c r="P10" s="46"/>
      <c r="Q10" s="46"/>
      <c r="R10" s="11"/>
      <c r="S10" s="46"/>
    </row>
    <row r="11" spans="1:19" ht="12.75">
      <c r="A11" s="44"/>
      <c r="B11" s="3" t="s">
        <v>85</v>
      </c>
      <c r="C11" s="44"/>
      <c r="D11" s="44" t="s">
        <v>69</v>
      </c>
      <c r="E11" s="8" t="s">
        <v>136</v>
      </c>
      <c r="F11" s="44">
        <v>17697</v>
      </c>
      <c r="G11" s="44">
        <v>3.45</v>
      </c>
      <c r="H11" s="44">
        <v>2.34</v>
      </c>
      <c r="I11" s="46">
        <f>F11*G11*H11</f>
        <v>142867.881</v>
      </c>
      <c r="J11" s="46">
        <v>25</v>
      </c>
      <c r="K11" s="46">
        <f>I11*0.25</f>
        <v>35716.97025</v>
      </c>
      <c r="L11" s="4"/>
      <c r="M11" s="14"/>
      <c r="N11" s="44"/>
      <c r="O11" s="44"/>
      <c r="P11" s="46">
        <f>(I11+K11)*0.1</f>
        <v>17858.485125000003</v>
      </c>
      <c r="Q11" s="46">
        <f>I11+M11+P11+K11</f>
        <v>196443.336375</v>
      </c>
      <c r="R11" s="11">
        <v>0.75</v>
      </c>
      <c r="S11" s="46">
        <f>Q11*R11</f>
        <v>147332.50228125002</v>
      </c>
    </row>
    <row r="12" spans="1:19" ht="12.75">
      <c r="A12" s="44"/>
      <c r="B12" s="3" t="s">
        <v>85</v>
      </c>
      <c r="C12" s="44"/>
      <c r="D12" s="44" t="s">
        <v>69</v>
      </c>
      <c r="E12" s="8" t="s">
        <v>136</v>
      </c>
      <c r="F12" s="44">
        <v>17697</v>
      </c>
      <c r="G12" s="44">
        <v>3.45</v>
      </c>
      <c r="H12" s="44">
        <v>2.34</v>
      </c>
      <c r="I12" s="46">
        <f>F12*G12*H12</f>
        <v>142867.881</v>
      </c>
      <c r="J12" s="46">
        <v>25</v>
      </c>
      <c r="K12" s="46">
        <f>I12*0.25</f>
        <v>35716.97025</v>
      </c>
      <c r="L12" s="4"/>
      <c r="M12" s="14"/>
      <c r="N12" s="44"/>
      <c r="O12" s="44"/>
      <c r="P12" s="46">
        <f>(I12+K12)*0.1</f>
        <v>17858.485125000003</v>
      </c>
      <c r="Q12" s="46">
        <f>I12+M12+P12+K12</f>
        <v>196443.336375</v>
      </c>
      <c r="R12" s="11">
        <v>0.75</v>
      </c>
      <c r="S12" s="46">
        <f>Q12*R12</f>
        <v>147332.50228125002</v>
      </c>
    </row>
    <row r="13" spans="1:19" ht="12.75">
      <c r="A13" s="44"/>
      <c r="B13" s="3" t="s">
        <v>85</v>
      </c>
      <c r="C13" s="44">
        <v>1</v>
      </c>
      <c r="D13" s="44" t="s">
        <v>91</v>
      </c>
      <c r="E13" s="8" t="s">
        <v>137</v>
      </c>
      <c r="F13" s="44">
        <v>17697</v>
      </c>
      <c r="G13" s="44">
        <v>4.19</v>
      </c>
      <c r="H13" s="44">
        <v>2.34</v>
      </c>
      <c r="I13" s="46">
        <f>F13*G13*H13</f>
        <v>173512.0062</v>
      </c>
      <c r="J13" s="46">
        <v>25</v>
      </c>
      <c r="K13" s="46">
        <f>I13*0.25</f>
        <v>43378.00155</v>
      </c>
      <c r="L13" s="4"/>
      <c r="M13" s="14"/>
      <c r="N13" s="44"/>
      <c r="O13" s="44"/>
      <c r="P13" s="46">
        <f>(I13+K13)*0.1</f>
        <v>21689.000775</v>
      </c>
      <c r="Q13" s="46">
        <f>I13+M13+P13+K13</f>
        <v>238579.008525</v>
      </c>
      <c r="R13" s="11">
        <v>0.75</v>
      </c>
      <c r="S13" s="46">
        <f>Q13*R13</f>
        <v>178934.25639375002</v>
      </c>
    </row>
    <row r="14" spans="1:19" ht="12.75">
      <c r="A14" s="44"/>
      <c r="B14" s="3" t="s">
        <v>85</v>
      </c>
      <c r="C14" s="44"/>
      <c r="D14" s="44" t="s">
        <v>69</v>
      </c>
      <c r="E14" s="8" t="s">
        <v>138</v>
      </c>
      <c r="F14" s="44">
        <v>17697</v>
      </c>
      <c r="G14" s="44">
        <v>3.53</v>
      </c>
      <c r="H14" s="44">
        <v>2.34</v>
      </c>
      <c r="I14" s="46">
        <f>F14*G14*H14</f>
        <v>146180.75939999998</v>
      </c>
      <c r="J14" s="46">
        <v>25</v>
      </c>
      <c r="K14" s="46">
        <f>I14*0.25</f>
        <v>36545.189849999995</v>
      </c>
      <c r="L14" s="4"/>
      <c r="M14" s="14"/>
      <c r="N14" s="44"/>
      <c r="O14" s="44"/>
      <c r="P14" s="46">
        <f>(I14+K14)*0.1</f>
        <v>18272.594924999998</v>
      </c>
      <c r="Q14" s="46">
        <f>I14+M14+P14+K14</f>
        <v>200998.54417499996</v>
      </c>
      <c r="R14" s="11">
        <v>0.75</v>
      </c>
      <c r="S14" s="46">
        <f>Q14*R14</f>
        <v>150748.90813124998</v>
      </c>
    </row>
    <row r="15" spans="1:19" ht="12.75">
      <c r="A15" s="44"/>
      <c r="B15" s="3"/>
      <c r="C15" s="44"/>
      <c r="D15" s="44"/>
      <c r="E15" s="8"/>
      <c r="F15" s="44"/>
      <c r="G15" s="44"/>
      <c r="H15" s="44"/>
      <c r="I15" s="46"/>
      <c r="J15" s="46"/>
      <c r="K15" s="46"/>
      <c r="L15" s="4"/>
      <c r="M15" s="14"/>
      <c r="N15" s="44"/>
      <c r="O15" s="44"/>
      <c r="P15" s="46"/>
      <c r="Q15" s="46"/>
      <c r="R15" s="11">
        <f>SUM(R11:R14)</f>
        <v>3</v>
      </c>
      <c r="S15" s="47">
        <f>SUM(S11:S14)</f>
        <v>624348.1690875001</v>
      </c>
    </row>
    <row r="16" spans="1:19" ht="12.75">
      <c r="A16" s="44"/>
      <c r="B16" s="3" t="s">
        <v>1</v>
      </c>
      <c r="C16" s="4"/>
      <c r="D16" s="44"/>
      <c r="E16" s="11"/>
      <c r="F16" s="4"/>
      <c r="G16" s="44"/>
      <c r="H16" s="44"/>
      <c r="I16" s="46"/>
      <c r="J16" s="46"/>
      <c r="K16" s="46"/>
      <c r="L16" s="4"/>
      <c r="M16" s="4"/>
      <c r="N16" s="44"/>
      <c r="O16" s="44"/>
      <c r="P16" s="46"/>
      <c r="Q16" s="46"/>
      <c r="R16" s="11"/>
      <c r="S16" s="46"/>
    </row>
    <row r="17" spans="1:19" ht="12.75">
      <c r="A17" s="44"/>
      <c r="B17" s="3" t="s">
        <v>81</v>
      </c>
      <c r="C17" s="4"/>
      <c r="D17" s="44">
        <v>4</v>
      </c>
      <c r="E17" s="11"/>
      <c r="F17" s="4">
        <v>17697</v>
      </c>
      <c r="G17" s="45">
        <v>2.9</v>
      </c>
      <c r="H17" s="44">
        <v>1.86</v>
      </c>
      <c r="I17" s="46">
        <f>F17*G17*H17</f>
        <v>95457.618</v>
      </c>
      <c r="J17" s="46"/>
      <c r="K17" s="46"/>
      <c r="L17" s="4"/>
      <c r="M17" s="4"/>
      <c r="N17" s="44"/>
      <c r="O17" s="44"/>
      <c r="P17" s="46">
        <f>(I17+K17)*0.1</f>
        <v>9545.7618</v>
      </c>
      <c r="Q17" s="46">
        <f>I17+M17+P17+K17</f>
        <v>105003.3798</v>
      </c>
      <c r="R17" s="11">
        <v>1</v>
      </c>
      <c r="S17" s="46">
        <f>Q17*R17</f>
        <v>105003.3798</v>
      </c>
    </row>
    <row r="18" spans="1:19" ht="12.75">
      <c r="A18" s="44"/>
      <c r="B18" s="3"/>
      <c r="C18" s="4"/>
      <c r="D18" s="44"/>
      <c r="E18" s="11"/>
      <c r="F18" s="4"/>
      <c r="G18" s="44"/>
      <c r="H18" s="44"/>
      <c r="I18" s="46"/>
      <c r="J18" s="46"/>
      <c r="K18" s="46"/>
      <c r="L18" s="4"/>
      <c r="M18" s="4"/>
      <c r="N18" s="44"/>
      <c r="O18" s="44"/>
      <c r="P18" s="46"/>
      <c r="Q18" s="46"/>
      <c r="R18" s="47">
        <f>SUM(R17)</f>
        <v>1</v>
      </c>
      <c r="S18" s="47">
        <f>SUM(S17)</f>
        <v>105003.3798</v>
      </c>
    </row>
    <row r="19" spans="1:19" ht="12.75">
      <c r="A19" s="44"/>
      <c r="B19" s="3" t="s">
        <v>83</v>
      </c>
      <c r="C19" s="4"/>
      <c r="D19" s="44"/>
      <c r="E19" s="11"/>
      <c r="F19" s="4"/>
      <c r="G19" s="44"/>
      <c r="H19" s="44"/>
      <c r="I19" s="46"/>
      <c r="J19" s="46"/>
      <c r="K19" s="46"/>
      <c r="L19" s="4"/>
      <c r="M19" s="4"/>
      <c r="N19" s="44"/>
      <c r="O19" s="44"/>
      <c r="P19" s="46"/>
      <c r="Q19" s="46"/>
      <c r="R19" s="11"/>
      <c r="S19" s="46"/>
    </row>
    <row r="20" spans="1:19" ht="12.75">
      <c r="A20" s="44"/>
      <c r="B20" s="3" t="s">
        <v>82</v>
      </c>
      <c r="C20" s="44">
        <v>1</v>
      </c>
      <c r="D20" s="44">
        <v>4</v>
      </c>
      <c r="E20" s="11"/>
      <c r="F20" s="4">
        <v>17697</v>
      </c>
      <c r="G20" s="45">
        <v>2.9</v>
      </c>
      <c r="H20" s="44">
        <v>1.71</v>
      </c>
      <c r="I20" s="46">
        <f>F20*G20*H20</f>
        <v>87759.423</v>
      </c>
      <c r="J20" s="46"/>
      <c r="K20" s="46"/>
      <c r="L20" s="4"/>
      <c r="M20" s="14"/>
      <c r="N20" s="44">
        <v>35</v>
      </c>
      <c r="O20" s="46">
        <f>N20*F20/100</f>
        <v>6193.95</v>
      </c>
      <c r="P20" s="46">
        <f>(I20+K20)*0.1</f>
        <v>8775.9423</v>
      </c>
      <c r="Q20" s="46">
        <f>I20+M20+P20+K20+O20</f>
        <v>102729.31529999999</v>
      </c>
      <c r="R20" s="11">
        <v>0.75</v>
      </c>
      <c r="S20" s="46">
        <f>Q20*R20</f>
        <v>77046.98647499998</v>
      </c>
    </row>
    <row r="21" spans="1:19" ht="12.75">
      <c r="A21" s="44"/>
      <c r="B21" s="3" t="s">
        <v>82</v>
      </c>
      <c r="C21" s="44">
        <v>1</v>
      </c>
      <c r="D21" s="44">
        <v>4</v>
      </c>
      <c r="E21" s="11"/>
      <c r="F21" s="4">
        <v>17697</v>
      </c>
      <c r="G21" s="45">
        <v>2.9</v>
      </c>
      <c r="H21" s="44">
        <v>1.71</v>
      </c>
      <c r="I21" s="46">
        <f>F21*G21*H21</f>
        <v>87759.423</v>
      </c>
      <c r="J21" s="46"/>
      <c r="K21" s="46"/>
      <c r="L21" s="4"/>
      <c r="M21" s="14"/>
      <c r="N21" s="44">
        <v>35</v>
      </c>
      <c r="O21" s="46">
        <f>N21*F21/100</f>
        <v>6193.95</v>
      </c>
      <c r="P21" s="46">
        <f>(I21+K21)*0.1</f>
        <v>8775.9423</v>
      </c>
      <c r="Q21" s="46">
        <f>I21+M21+P21+K21+O21</f>
        <v>102729.31529999999</v>
      </c>
      <c r="R21" s="11">
        <v>0.75</v>
      </c>
      <c r="S21" s="46">
        <f>Q21*R21</f>
        <v>77046.98647499998</v>
      </c>
    </row>
    <row r="22" spans="1:19" ht="12.75">
      <c r="A22" s="44"/>
      <c r="B22" s="3" t="s">
        <v>82</v>
      </c>
      <c r="C22" s="44">
        <v>2</v>
      </c>
      <c r="D22" s="44">
        <v>4</v>
      </c>
      <c r="E22" s="11"/>
      <c r="F22" s="4">
        <v>17697</v>
      </c>
      <c r="G22" s="45">
        <v>2.9</v>
      </c>
      <c r="H22" s="44">
        <v>1.71</v>
      </c>
      <c r="I22" s="46">
        <f>F22*G22*H22</f>
        <v>87759.423</v>
      </c>
      <c r="J22" s="46"/>
      <c r="K22" s="46"/>
      <c r="L22" s="4"/>
      <c r="M22" s="14"/>
      <c r="N22" s="44">
        <v>20</v>
      </c>
      <c r="O22" s="46">
        <f>N22*F22/100</f>
        <v>3539.4</v>
      </c>
      <c r="P22" s="46">
        <f>(I22+K22)*0.1</f>
        <v>8775.9423</v>
      </c>
      <c r="Q22" s="46">
        <f>I22+M22+P22+K22+O22</f>
        <v>100074.76529999998</v>
      </c>
      <c r="R22" s="11">
        <v>0.75</v>
      </c>
      <c r="S22" s="46">
        <f>Q22*R22</f>
        <v>75056.07397499999</v>
      </c>
    </row>
    <row r="23" spans="1:19" ht="12.75">
      <c r="A23" s="44"/>
      <c r="B23" s="3" t="s">
        <v>82</v>
      </c>
      <c r="C23" s="59">
        <v>2</v>
      </c>
      <c r="D23" s="44">
        <v>4</v>
      </c>
      <c r="E23" s="11"/>
      <c r="F23" s="4">
        <v>17697</v>
      </c>
      <c r="G23" s="45">
        <v>2.9</v>
      </c>
      <c r="H23" s="44">
        <v>1.71</v>
      </c>
      <c r="I23" s="46">
        <f>F23*G23*H23</f>
        <v>87759.423</v>
      </c>
      <c r="J23" s="46"/>
      <c r="K23" s="46"/>
      <c r="L23" s="4"/>
      <c r="M23" s="14"/>
      <c r="N23" s="44">
        <v>20</v>
      </c>
      <c r="O23" s="46">
        <f>N23*F23/100</f>
        <v>3539.4</v>
      </c>
      <c r="P23" s="46">
        <f>(I23+K23)*0.1</f>
        <v>8775.9423</v>
      </c>
      <c r="Q23" s="46">
        <f>I23+M23+P23+K23+O23</f>
        <v>100074.76529999998</v>
      </c>
      <c r="R23" s="11">
        <v>0.75</v>
      </c>
      <c r="S23" s="46">
        <f>Q23*R23</f>
        <v>75056.07397499999</v>
      </c>
    </row>
    <row r="24" spans="1:19" ht="12.75">
      <c r="A24" s="4"/>
      <c r="B24" s="4"/>
      <c r="C24" s="4"/>
      <c r="D24" s="4"/>
      <c r="E24" s="44"/>
      <c r="F24" s="4"/>
      <c r="G24" s="4"/>
      <c r="H24" s="4"/>
      <c r="I24" s="4"/>
      <c r="J24" s="4"/>
      <c r="K24" s="4"/>
      <c r="L24" s="4"/>
      <c r="M24" s="4"/>
      <c r="N24" s="44"/>
      <c r="O24" s="44"/>
      <c r="P24" s="44"/>
      <c r="Q24" s="44"/>
      <c r="R24" s="11">
        <f>SUM(R20:R23)</f>
        <v>3</v>
      </c>
      <c r="S24" s="47">
        <f>SUM(S20:S23)</f>
        <v>304206.1209</v>
      </c>
    </row>
    <row r="25" spans="1:19" ht="12.75">
      <c r="A25" s="4"/>
      <c r="B25" s="4"/>
      <c r="C25" s="4"/>
      <c r="D25" s="4"/>
      <c r="E25" s="44"/>
      <c r="F25" s="4"/>
      <c r="G25" s="4"/>
      <c r="H25" s="4"/>
      <c r="I25" s="4"/>
      <c r="J25" s="4"/>
      <c r="K25" s="4"/>
      <c r="L25" s="4"/>
      <c r="M25" s="4"/>
      <c r="N25" s="44"/>
      <c r="O25" s="44"/>
      <c r="P25" s="44"/>
      <c r="Q25" s="44"/>
      <c r="R25" s="11"/>
      <c r="S25" s="47"/>
    </row>
    <row r="26" spans="1:19" ht="12.75">
      <c r="A26" s="4"/>
      <c r="B26" s="3" t="s">
        <v>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3">
        <f>R18+R24+R15</f>
        <v>7</v>
      </c>
      <c r="S26" s="54">
        <f>S18+S24+S15</f>
        <v>1033557.6697875</v>
      </c>
    </row>
  </sheetData>
  <sheetProtection/>
  <mergeCells count="22">
    <mergeCell ref="R6:R9"/>
    <mergeCell ref="S6:S9"/>
    <mergeCell ref="I7:I9"/>
    <mergeCell ref="F6:F9"/>
    <mergeCell ref="A2:P2"/>
    <mergeCell ref="B3:P3"/>
    <mergeCell ref="B4:P4"/>
    <mergeCell ref="A6:A9"/>
    <mergeCell ref="B6:B9"/>
    <mergeCell ref="C6:C9"/>
    <mergeCell ref="D6:D9"/>
    <mergeCell ref="E6:E9"/>
    <mergeCell ref="C5:M5"/>
    <mergeCell ref="G6:G9"/>
    <mergeCell ref="I6:Q6"/>
    <mergeCell ref="J7:Q7"/>
    <mergeCell ref="J8:K8"/>
    <mergeCell ref="L8:M8"/>
    <mergeCell ref="N8:O8"/>
    <mergeCell ref="P8:P9"/>
    <mergeCell ref="Q8:Q9"/>
    <mergeCell ref="H6:H9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L24"/>
  <sheetViews>
    <sheetView zoomScaleSheetLayoutView="100" zoomScalePageLayoutView="0" workbookViewId="0" topLeftCell="A1">
      <selection activeCell="I8" sqref="I8:I10"/>
    </sheetView>
  </sheetViews>
  <sheetFormatPr defaultColWidth="9.00390625" defaultRowHeight="12.75"/>
  <cols>
    <col min="1" max="1" width="3.25390625" style="1" customWidth="1"/>
    <col min="2" max="2" width="23.625" style="1" customWidth="1"/>
    <col min="3" max="3" width="8.875" style="1" customWidth="1"/>
    <col min="4" max="4" width="7.625" style="1" customWidth="1"/>
    <col min="5" max="5" width="9.375" style="1" customWidth="1"/>
    <col min="6" max="6" width="7.75390625" style="1" customWidth="1"/>
    <col min="7" max="8" width="7.00390625" style="1" customWidth="1"/>
    <col min="9" max="9" width="7.25390625" style="1" customWidth="1"/>
    <col min="10" max="10" width="6.125" style="1" customWidth="1"/>
    <col min="11" max="15" width="7.375" style="1" customWidth="1"/>
    <col min="16" max="16" width="7.75390625" style="1" customWidth="1"/>
    <col min="17" max="17" width="6.75390625" style="1" customWidth="1"/>
    <col min="18" max="18" width="11.00390625" style="1" customWidth="1"/>
    <col min="19" max="20" width="9.125" style="1" customWidth="1"/>
    <col min="21" max="21" width="11.75390625" style="1" customWidth="1"/>
    <col min="22" max="16384" width="9.125" style="1" customWidth="1"/>
  </cols>
  <sheetData>
    <row r="1" spans="19:21" ht="24" customHeight="1">
      <c r="S1" s="10"/>
      <c r="T1" s="10"/>
      <c r="U1" s="10"/>
    </row>
    <row r="2" spans="1:16" ht="15.75" customHeight="1">
      <c r="A2" s="99" t="s">
        <v>140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2:16" ht="15.75">
      <c r="B3" s="90" t="s">
        <v>141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2:16" ht="15.75">
      <c r="B4" s="100" t="s">
        <v>150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3:15" ht="15.75"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6"/>
      <c r="O5" s="16"/>
    </row>
    <row r="6" spans="3:15" ht="15.75"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56"/>
      <c r="O6" s="56"/>
    </row>
    <row r="7" spans="1:116" ht="12.75" customHeight="1">
      <c r="A7" s="91" t="s">
        <v>38</v>
      </c>
      <c r="B7" s="91" t="s">
        <v>39</v>
      </c>
      <c r="C7" s="91" t="s">
        <v>23</v>
      </c>
      <c r="D7" s="85" t="s">
        <v>40</v>
      </c>
      <c r="E7" s="91" t="s">
        <v>41</v>
      </c>
      <c r="F7" s="85" t="s">
        <v>42</v>
      </c>
      <c r="G7" s="89" t="s">
        <v>43</v>
      </c>
      <c r="H7" s="89" t="s">
        <v>92</v>
      </c>
      <c r="I7" s="74" t="s">
        <v>44</v>
      </c>
      <c r="J7" s="75"/>
      <c r="K7" s="75"/>
      <c r="L7" s="75"/>
      <c r="M7" s="75"/>
      <c r="N7" s="75"/>
      <c r="O7" s="75"/>
      <c r="P7" s="75"/>
      <c r="Q7" s="75"/>
      <c r="R7" s="75"/>
      <c r="S7" s="76"/>
      <c r="T7" s="71" t="s">
        <v>77</v>
      </c>
      <c r="U7" s="77" t="s">
        <v>46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</row>
    <row r="8" spans="1:116" ht="12.75" customHeight="1">
      <c r="A8" s="92"/>
      <c r="B8" s="92"/>
      <c r="C8" s="92"/>
      <c r="D8" s="86"/>
      <c r="E8" s="92"/>
      <c r="F8" s="86"/>
      <c r="G8" s="83"/>
      <c r="H8" s="83"/>
      <c r="I8" s="77" t="s">
        <v>47</v>
      </c>
      <c r="J8" s="95"/>
      <c r="K8" s="96"/>
      <c r="L8" s="96"/>
      <c r="M8" s="96"/>
      <c r="N8" s="96"/>
      <c r="O8" s="96"/>
      <c r="P8" s="96"/>
      <c r="Q8" s="96"/>
      <c r="R8" s="96"/>
      <c r="S8" s="97"/>
      <c r="T8" s="72"/>
      <c r="U8" s="7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</row>
    <row r="9" spans="1:116" ht="51" customHeight="1">
      <c r="A9" s="92"/>
      <c r="B9" s="92"/>
      <c r="C9" s="92"/>
      <c r="D9" s="85"/>
      <c r="E9" s="92"/>
      <c r="F9" s="85"/>
      <c r="G9" s="83"/>
      <c r="H9" s="83"/>
      <c r="I9" s="78"/>
      <c r="J9" s="81" t="s">
        <v>139</v>
      </c>
      <c r="K9" s="82"/>
      <c r="L9" s="87" t="s">
        <v>80</v>
      </c>
      <c r="M9" s="88"/>
      <c r="N9" s="87" t="s">
        <v>74</v>
      </c>
      <c r="O9" s="88"/>
      <c r="P9" s="87" t="s">
        <v>49</v>
      </c>
      <c r="Q9" s="88"/>
      <c r="R9" s="78" t="s">
        <v>50</v>
      </c>
      <c r="S9" s="83" t="s">
        <v>51</v>
      </c>
      <c r="T9" s="72"/>
      <c r="U9" s="7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</row>
    <row r="10" spans="1:116" ht="33.75" customHeight="1">
      <c r="A10" s="93"/>
      <c r="B10" s="93"/>
      <c r="C10" s="93"/>
      <c r="D10" s="85"/>
      <c r="E10" s="93"/>
      <c r="F10" s="85"/>
      <c r="G10" s="84"/>
      <c r="H10" s="84"/>
      <c r="I10" s="79"/>
      <c r="J10" s="17" t="s">
        <v>53</v>
      </c>
      <c r="K10" s="17" t="s">
        <v>52</v>
      </c>
      <c r="L10" s="17" t="s">
        <v>53</v>
      </c>
      <c r="M10" s="17" t="s">
        <v>52</v>
      </c>
      <c r="N10" s="17" t="s">
        <v>53</v>
      </c>
      <c r="O10" s="17" t="s">
        <v>52</v>
      </c>
      <c r="P10" s="17" t="s">
        <v>53</v>
      </c>
      <c r="Q10" s="17" t="s">
        <v>52</v>
      </c>
      <c r="R10" s="79"/>
      <c r="S10" s="84"/>
      <c r="T10" s="73"/>
      <c r="U10" s="79"/>
      <c r="V10" s="19"/>
      <c r="W10" s="19"/>
      <c r="X10" s="19"/>
      <c r="Y10" s="19"/>
      <c r="Z10" s="19"/>
      <c r="AA10" s="19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 t="s">
        <v>54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</row>
    <row r="11" spans="1:21" ht="12.75">
      <c r="A11" s="44"/>
      <c r="B11" s="3" t="s">
        <v>0</v>
      </c>
      <c r="C11" s="4"/>
      <c r="D11" s="44"/>
      <c r="E11" s="11"/>
      <c r="F11" s="4"/>
      <c r="G11" s="44"/>
      <c r="H11" s="44"/>
      <c r="I11" s="46"/>
      <c r="J11" s="46"/>
      <c r="K11" s="46"/>
      <c r="L11" s="4"/>
      <c r="M11" s="4"/>
      <c r="N11" s="4"/>
      <c r="O11" s="4"/>
      <c r="P11" s="44"/>
      <c r="Q11" s="44"/>
      <c r="R11" s="46"/>
      <c r="S11" s="46"/>
      <c r="T11" s="11"/>
      <c r="U11" s="46"/>
    </row>
    <row r="12" spans="1:21" ht="12.75">
      <c r="A12" s="44"/>
      <c r="B12" s="3" t="s">
        <v>98</v>
      </c>
      <c r="C12" s="44"/>
      <c r="D12" s="44" t="s">
        <v>69</v>
      </c>
      <c r="E12" s="8" t="s">
        <v>136</v>
      </c>
      <c r="F12" s="44">
        <v>17697</v>
      </c>
      <c r="G12" s="44">
        <v>3.45</v>
      </c>
      <c r="H12" s="44">
        <v>2.34</v>
      </c>
      <c r="I12" s="46">
        <f>F12*G12*H12</f>
        <v>142867.881</v>
      </c>
      <c r="J12" s="46">
        <v>25</v>
      </c>
      <c r="K12" s="46">
        <f>I12*0.25</f>
        <v>35716.97025</v>
      </c>
      <c r="L12" s="4">
        <v>30</v>
      </c>
      <c r="M12" s="14">
        <v>5309</v>
      </c>
      <c r="N12" s="14">
        <v>120</v>
      </c>
      <c r="O12" s="14">
        <v>21236</v>
      </c>
      <c r="P12" s="44"/>
      <c r="Q12" s="44"/>
      <c r="R12" s="46">
        <f>(I12+K12)*0.1</f>
        <v>17858.485125000003</v>
      </c>
      <c r="S12" s="46">
        <f>I12+M12+R12+K12+O12</f>
        <v>222988.336375</v>
      </c>
      <c r="T12" s="11">
        <v>0.25</v>
      </c>
      <c r="U12" s="46">
        <f>S12*T12</f>
        <v>55747.08409375</v>
      </c>
    </row>
    <row r="13" spans="1:21" ht="12.75">
      <c r="A13" s="44"/>
      <c r="B13" s="3" t="s">
        <v>98</v>
      </c>
      <c r="C13" s="44"/>
      <c r="D13" s="44" t="s">
        <v>69</v>
      </c>
      <c r="E13" s="8" t="s">
        <v>136</v>
      </c>
      <c r="F13" s="44">
        <v>17697</v>
      </c>
      <c r="G13" s="44">
        <v>3.45</v>
      </c>
      <c r="H13" s="44">
        <v>2.34</v>
      </c>
      <c r="I13" s="46">
        <f>F13*G13*H13</f>
        <v>142867.881</v>
      </c>
      <c r="J13" s="46">
        <v>25</v>
      </c>
      <c r="K13" s="46">
        <f>I13*0.25</f>
        <v>35716.97025</v>
      </c>
      <c r="L13" s="4">
        <v>30</v>
      </c>
      <c r="M13" s="14">
        <v>5309</v>
      </c>
      <c r="N13" s="14">
        <v>120</v>
      </c>
      <c r="O13" s="14">
        <v>21236</v>
      </c>
      <c r="P13" s="44"/>
      <c r="Q13" s="44"/>
      <c r="R13" s="46">
        <f>(I13+K13)*0.1</f>
        <v>17858.485125000003</v>
      </c>
      <c r="S13" s="46">
        <f>I13+M13+R13+K13+O13</f>
        <v>222988.336375</v>
      </c>
      <c r="T13" s="11">
        <v>0.25</v>
      </c>
      <c r="U13" s="46">
        <f>S13*T13</f>
        <v>55747.08409375</v>
      </c>
    </row>
    <row r="14" spans="1:21" ht="12.75">
      <c r="A14" s="44"/>
      <c r="B14" s="3" t="s">
        <v>98</v>
      </c>
      <c r="C14" s="44">
        <v>1</v>
      </c>
      <c r="D14" s="44" t="s">
        <v>91</v>
      </c>
      <c r="E14" s="8" t="s">
        <v>137</v>
      </c>
      <c r="F14" s="44">
        <v>17697</v>
      </c>
      <c r="G14" s="44">
        <v>4.19</v>
      </c>
      <c r="H14" s="44">
        <v>2.34</v>
      </c>
      <c r="I14" s="46">
        <f>F14*G14*H14</f>
        <v>173512.0062</v>
      </c>
      <c r="J14" s="46">
        <v>25</v>
      </c>
      <c r="K14" s="46">
        <f>I14*0.25</f>
        <v>43378.00155</v>
      </c>
      <c r="L14" s="4">
        <v>30</v>
      </c>
      <c r="M14" s="14">
        <v>5309</v>
      </c>
      <c r="N14" s="14">
        <v>120</v>
      </c>
      <c r="O14" s="14">
        <v>21236</v>
      </c>
      <c r="P14" s="44"/>
      <c r="Q14" s="44"/>
      <c r="R14" s="46">
        <f>(I14+K14)*0.1</f>
        <v>21689.000775</v>
      </c>
      <c r="S14" s="46">
        <f>I14+M14+R14+K14+O14</f>
        <v>265124.008525</v>
      </c>
      <c r="T14" s="11">
        <v>0.25</v>
      </c>
      <c r="U14" s="46">
        <f>S14*T14</f>
        <v>66281.00213125</v>
      </c>
    </row>
    <row r="15" spans="1:21" ht="12.75">
      <c r="A15" s="44"/>
      <c r="B15" s="3" t="s">
        <v>98</v>
      </c>
      <c r="C15" s="44"/>
      <c r="D15" s="44" t="s">
        <v>69</v>
      </c>
      <c r="E15" s="8" t="s">
        <v>138</v>
      </c>
      <c r="F15" s="44">
        <v>17697</v>
      </c>
      <c r="G15" s="44">
        <v>3.53</v>
      </c>
      <c r="H15" s="44">
        <v>2.34</v>
      </c>
      <c r="I15" s="46">
        <f>F15*G15*H15</f>
        <v>146180.75939999998</v>
      </c>
      <c r="J15" s="46">
        <v>25</v>
      </c>
      <c r="K15" s="46">
        <f>I15*0.25</f>
        <v>36545.189849999995</v>
      </c>
      <c r="L15" s="4">
        <v>30</v>
      </c>
      <c r="M15" s="14">
        <v>5309</v>
      </c>
      <c r="N15" s="14">
        <v>120</v>
      </c>
      <c r="O15" s="14">
        <v>21236</v>
      </c>
      <c r="P15" s="44"/>
      <c r="Q15" s="44"/>
      <c r="R15" s="46">
        <f>(I15+K15)*0.1</f>
        <v>18272.594924999998</v>
      </c>
      <c r="S15" s="46">
        <f>I15+M15+R15+K15+O15</f>
        <v>227543.54417499996</v>
      </c>
      <c r="T15" s="11">
        <v>0.25</v>
      </c>
      <c r="U15" s="46">
        <f>S15*T15</f>
        <v>56885.88604374999</v>
      </c>
    </row>
    <row r="16" spans="1:21" ht="12.75">
      <c r="A16" s="44"/>
      <c r="B16" s="3"/>
      <c r="C16" s="44"/>
      <c r="D16" s="44"/>
      <c r="E16" s="8"/>
      <c r="F16" s="44"/>
      <c r="G16" s="44"/>
      <c r="H16" s="44"/>
      <c r="I16" s="46"/>
      <c r="J16" s="46"/>
      <c r="K16" s="46"/>
      <c r="L16" s="4"/>
      <c r="M16" s="14"/>
      <c r="N16" s="14"/>
      <c r="O16" s="14"/>
      <c r="P16" s="44"/>
      <c r="Q16" s="44"/>
      <c r="R16" s="46"/>
      <c r="S16" s="46"/>
      <c r="T16" s="11">
        <f>SUM(T12:T15)</f>
        <v>1</v>
      </c>
      <c r="U16" s="47">
        <f>SUM(U12:U15)</f>
        <v>234661.0563625</v>
      </c>
    </row>
    <row r="17" spans="1:21" ht="12.75">
      <c r="A17" s="44"/>
      <c r="B17" s="3" t="s">
        <v>83</v>
      </c>
      <c r="C17" s="4"/>
      <c r="D17" s="44"/>
      <c r="E17" s="11"/>
      <c r="F17" s="4"/>
      <c r="G17" s="44"/>
      <c r="H17" s="44"/>
      <c r="I17" s="46"/>
      <c r="J17" s="46"/>
      <c r="K17" s="46"/>
      <c r="L17" s="4"/>
      <c r="M17" s="4"/>
      <c r="N17" s="4"/>
      <c r="O17" s="4"/>
      <c r="P17" s="44"/>
      <c r="Q17" s="44"/>
      <c r="R17" s="46"/>
      <c r="S17" s="46"/>
      <c r="T17" s="11"/>
      <c r="U17" s="46"/>
    </row>
    <row r="18" spans="1:21" ht="12.75">
      <c r="A18" s="44"/>
      <c r="B18" s="3" t="s">
        <v>82</v>
      </c>
      <c r="C18" s="44">
        <v>1</v>
      </c>
      <c r="D18" s="44">
        <v>5</v>
      </c>
      <c r="E18" s="11"/>
      <c r="F18" s="4">
        <v>17697</v>
      </c>
      <c r="G18" s="44">
        <v>2.93</v>
      </c>
      <c r="H18" s="44">
        <v>1.71</v>
      </c>
      <c r="I18" s="46">
        <f>F18*G18*H18</f>
        <v>88667.27910000001</v>
      </c>
      <c r="J18" s="46">
        <v>200</v>
      </c>
      <c r="K18" s="46">
        <f>F18*J18/100</f>
        <v>35394</v>
      </c>
      <c r="L18" s="4">
        <v>30</v>
      </c>
      <c r="M18" s="14">
        <v>5309</v>
      </c>
      <c r="N18" s="14">
        <v>100</v>
      </c>
      <c r="O18" s="14">
        <v>17697</v>
      </c>
      <c r="P18" s="44">
        <v>35</v>
      </c>
      <c r="Q18" s="46">
        <f>P18*F18/100</f>
        <v>6193.95</v>
      </c>
      <c r="R18" s="46">
        <f>(I18+K18)*0.1</f>
        <v>12406.127910000003</v>
      </c>
      <c r="S18" s="46">
        <f>I18+M18+R18+K18+O18+Q18</f>
        <v>165667.35701000004</v>
      </c>
      <c r="T18" s="11">
        <v>0.25</v>
      </c>
      <c r="U18" s="46">
        <f>S18*T18</f>
        <v>41416.83925250001</v>
      </c>
    </row>
    <row r="19" spans="1:21" ht="12.75">
      <c r="A19" s="44"/>
      <c r="B19" s="3" t="s">
        <v>82</v>
      </c>
      <c r="C19" s="44">
        <v>1</v>
      </c>
      <c r="D19" s="44">
        <v>5</v>
      </c>
      <c r="E19" s="11"/>
      <c r="F19" s="4">
        <v>17697</v>
      </c>
      <c r="G19" s="44">
        <v>2.93</v>
      </c>
      <c r="H19" s="44">
        <v>1.71</v>
      </c>
      <c r="I19" s="46">
        <f>F19*G19*H19</f>
        <v>88667.27910000001</v>
      </c>
      <c r="J19" s="46">
        <v>200</v>
      </c>
      <c r="K19" s="46">
        <f>F19*J19/100</f>
        <v>35394</v>
      </c>
      <c r="L19" s="4">
        <v>30</v>
      </c>
      <c r="M19" s="14">
        <v>5309</v>
      </c>
      <c r="N19" s="14">
        <v>100</v>
      </c>
      <c r="O19" s="14">
        <v>17697</v>
      </c>
      <c r="P19" s="44">
        <v>35</v>
      </c>
      <c r="Q19" s="46">
        <f>P19*F19/100</f>
        <v>6193.95</v>
      </c>
      <c r="R19" s="46">
        <f>(I19+K19)*0.1</f>
        <v>12406.127910000003</v>
      </c>
      <c r="S19" s="46">
        <f>I19+M19+R19+K19+O19+Q19</f>
        <v>165667.35701000004</v>
      </c>
      <c r="T19" s="11">
        <v>0.25</v>
      </c>
      <c r="U19" s="46">
        <f>S19*T19</f>
        <v>41416.83925250001</v>
      </c>
    </row>
    <row r="20" spans="1:21" ht="12.75">
      <c r="A20" s="44"/>
      <c r="B20" s="3" t="s">
        <v>82</v>
      </c>
      <c r="C20" s="44">
        <v>2</v>
      </c>
      <c r="D20" s="44">
        <v>5</v>
      </c>
      <c r="E20" s="11"/>
      <c r="F20" s="4">
        <v>17697</v>
      </c>
      <c r="G20" s="44">
        <v>2.93</v>
      </c>
      <c r="H20" s="44">
        <v>1.71</v>
      </c>
      <c r="I20" s="46">
        <f>F20*G20*H20</f>
        <v>88667.27910000001</v>
      </c>
      <c r="J20" s="46">
        <v>200</v>
      </c>
      <c r="K20" s="46">
        <f>F20*J20/100</f>
        <v>35394</v>
      </c>
      <c r="L20" s="4">
        <v>30</v>
      </c>
      <c r="M20" s="14">
        <v>5309</v>
      </c>
      <c r="N20" s="14">
        <v>100</v>
      </c>
      <c r="O20" s="14">
        <v>17697</v>
      </c>
      <c r="P20" s="44">
        <v>20</v>
      </c>
      <c r="Q20" s="46">
        <f>P20*F20/100</f>
        <v>3539.4</v>
      </c>
      <c r="R20" s="46">
        <f>(I20+K20)*0.1</f>
        <v>12406.127910000003</v>
      </c>
      <c r="S20" s="46">
        <f>I20+M20+R20+K20+O20+Q20</f>
        <v>163012.80701000002</v>
      </c>
      <c r="T20" s="11">
        <v>0.25</v>
      </c>
      <c r="U20" s="46">
        <f>S20*T20</f>
        <v>40753.201752500005</v>
      </c>
    </row>
    <row r="21" spans="1:21" ht="12.75">
      <c r="A21" s="44"/>
      <c r="B21" s="3" t="s">
        <v>82</v>
      </c>
      <c r="C21" s="11">
        <v>2</v>
      </c>
      <c r="D21" s="44">
        <v>5</v>
      </c>
      <c r="E21" s="11"/>
      <c r="F21" s="4">
        <v>17697</v>
      </c>
      <c r="G21" s="44">
        <v>2.93</v>
      </c>
      <c r="H21" s="44">
        <v>1.71</v>
      </c>
      <c r="I21" s="46">
        <f>F21*G21*H21</f>
        <v>88667.27910000001</v>
      </c>
      <c r="J21" s="46">
        <v>200</v>
      </c>
      <c r="K21" s="46">
        <f>F21*J21/100</f>
        <v>35394</v>
      </c>
      <c r="L21" s="4">
        <v>30</v>
      </c>
      <c r="M21" s="14">
        <v>5309</v>
      </c>
      <c r="N21" s="14">
        <v>100</v>
      </c>
      <c r="O21" s="14">
        <v>17697</v>
      </c>
      <c r="P21" s="44">
        <v>20</v>
      </c>
      <c r="Q21" s="46">
        <f>P21*F21/100</f>
        <v>3539.4</v>
      </c>
      <c r="R21" s="46">
        <f>(I21+K21)*0.1</f>
        <v>12406.127910000003</v>
      </c>
      <c r="S21" s="46">
        <f>I21+M21+R21+K21+O21+Q21</f>
        <v>163012.80701000002</v>
      </c>
      <c r="T21" s="11">
        <v>0.25</v>
      </c>
      <c r="U21" s="46">
        <f>S21*T21</f>
        <v>40753.201752500005</v>
      </c>
    </row>
    <row r="22" spans="1:21" ht="12.75">
      <c r="A22" s="4"/>
      <c r="B22" s="4"/>
      <c r="C22" s="4"/>
      <c r="D22" s="4"/>
      <c r="E22" s="44"/>
      <c r="F22" s="4"/>
      <c r="G22" s="4"/>
      <c r="H22" s="4"/>
      <c r="I22" s="4"/>
      <c r="J22" s="4"/>
      <c r="K22" s="4"/>
      <c r="L22" s="4"/>
      <c r="M22" s="4"/>
      <c r="N22" s="4"/>
      <c r="O22" s="4"/>
      <c r="P22" s="44"/>
      <c r="Q22" s="44"/>
      <c r="R22" s="44"/>
      <c r="S22" s="44"/>
      <c r="T22" s="11">
        <f>SUM(T18:T21)</f>
        <v>1</v>
      </c>
      <c r="U22" s="47">
        <f>SUM(U18:U21)</f>
        <v>164340.08201</v>
      </c>
    </row>
    <row r="23" spans="1:21" ht="12.75">
      <c r="A23" s="4"/>
      <c r="B23" s="4"/>
      <c r="C23" s="4"/>
      <c r="D23" s="4"/>
      <c r="E23" s="44"/>
      <c r="F23" s="4"/>
      <c r="G23" s="4"/>
      <c r="H23" s="4"/>
      <c r="I23" s="4"/>
      <c r="J23" s="4"/>
      <c r="K23" s="4"/>
      <c r="L23" s="4"/>
      <c r="M23" s="4"/>
      <c r="N23" s="4"/>
      <c r="O23" s="4"/>
      <c r="P23" s="44"/>
      <c r="Q23" s="44"/>
      <c r="R23" s="44"/>
      <c r="S23" s="44"/>
      <c r="T23" s="11"/>
      <c r="U23" s="47"/>
    </row>
    <row r="24" spans="1:21" ht="12.75">
      <c r="A24" s="4"/>
      <c r="B24" s="3" t="s">
        <v>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3">
        <f>T22+T16</f>
        <v>2</v>
      </c>
      <c r="U24" s="54">
        <f>U22+U16</f>
        <v>399001.1383725</v>
      </c>
    </row>
  </sheetData>
  <sheetProtection/>
  <mergeCells count="24">
    <mergeCell ref="R9:R10"/>
    <mergeCell ref="S9:S10"/>
    <mergeCell ref="N9:O9"/>
    <mergeCell ref="A2:P2"/>
    <mergeCell ref="B3:P3"/>
    <mergeCell ref="B4:P4"/>
    <mergeCell ref="G7:G10"/>
    <mergeCell ref="I7:S7"/>
    <mergeCell ref="T7:T10"/>
    <mergeCell ref="U7:U10"/>
    <mergeCell ref="H7:H10"/>
    <mergeCell ref="I8:I10"/>
    <mergeCell ref="J8:S8"/>
    <mergeCell ref="J9:K9"/>
    <mergeCell ref="L9:M9"/>
    <mergeCell ref="P9:Q9"/>
    <mergeCell ref="C5:M5"/>
    <mergeCell ref="C6:M6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Макагонов М.Г.</dc:creator>
  <cp:keywords/>
  <dc:description/>
  <cp:lastModifiedBy>Admin</cp:lastModifiedBy>
  <cp:lastPrinted>2024-01-31T08:39:23Z</cp:lastPrinted>
  <dcterms:created xsi:type="dcterms:W3CDTF">2001-01-08T10:46:23Z</dcterms:created>
  <dcterms:modified xsi:type="dcterms:W3CDTF">2024-01-31T09:11:31Z</dcterms:modified>
  <cp:category/>
  <cp:version/>
  <cp:contentType/>
  <cp:contentStatus/>
</cp:coreProperties>
</file>